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170" windowHeight="7680" activeTab="0"/>
  </bookViews>
  <sheets>
    <sheet name="Disclaimer" sheetId="1" r:id="rId1"/>
    <sheet name="Cortec" sheetId="2" r:id="rId2"/>
    <sheet name="Configurator" sheetId="3" r:id="rId3"/>
    <sheet name="Documents" sheetId="4" state="hidden" r:id="rId4"/>
    <sheet name="Master Text" sheetId="5" r:id="rId5"/>
    <sheet name="Database" sheetId="6" state="hidden" r:id="rId6"/>
    <sheet name="Date Drivers" sheetId="7" state="hidden" r:id="rId7"/>
  </sheets>
  <definedNames>
    <definedName name="_xlnm.Print_Area" localSheetId="1">'Cortec'!$A$1:$F$13</definedName>
  </definedNames>
  <calcPr fullCalcOnLoad="1"/>
</workbook>
</file>

<file path=xl/sharedStrings.xml><?xml version="1.0" encoding="utf-8"?>
<sst xmlns="http://schemas.openxmlformats.org/spreadsheetml/2006/main" count="396" uniqueCount="96">
  <si>
    <t>Order Number</t>
  </si>
  <si>
    <t>A</t>
  </si>
  <si>
    <t>Hardware Options</t>
  </si>
  <si>
    <t>Language</t>
  </si>
  <si>
    <t>Design Suffix</t>
  </si>
  <si>
    <t>1-4</t>
  </si>
  <si>
    <t>Format = dd/mm/yy (where d=day, m=month, y=year)</t>
  </si>
  <si>
    <t>Key Date</t>
  </si>
  <si>
    <t xml:space="preserve"> </t>
  </si>
  <si>
    <t>:</t>
  </si>
  <si>
    <t>Issue :</t>
  </si>
  <si>
    <t>Version :</t>
  </si>
  <si>
    <t>MASTER</t>
  </si>
  <si>
    <t>External Connection Diagram</t>
  </si>
  <si>
    <t>Outline Diagram</t>
  </si>
  <si>
    <t xml:space="preserve">Our policy is one of continuous development. Accordingly the design of our products may change at any time. </t>
  </si>
  <si>
    <t>Whilst every effort is made to produce up to date literature, this document should only be regarded as a guide and is intended for information purposes only.</t>
  </si>
  <si>
    <t>Its contents do not constitute an offer for sale or advice on the application of any product referred to in it. We cannot be held responsible for any reliance on any decisions taken on its contents without specific advice.</t>
  </si>
  <si>
    <t>Variants</t>
  </si>
  <si>
    <t>**</t>
  </si>
  <si>
    <t>Customer specific</t>
  </si>
  <si>
    <t>KEY DATE</t>
  </si>
  <si>
    <t>5</t>
  </si>
  <si>
    <t/>
  </si>
  <si>
    <t>Model</t>
  </si>
  <si>
    <t>Current Transformer</t>
  </si>
  <si>
    <t>1 - 4</t>
  </si>
  <si>
    <t>Initial release</t>
  </si>
  <si>
    <t>Hardware design suffix</t>
  </si>
  <si>
    <t>Significator</t>
  </si>
  <si>
    <t>Protocol</t>
  </si>
  <si>
    <t>Case</t>
  </si>
  <si>
    <t>0</t>
  </si>
  <si>
    <t>Software</t>
  </si>
  <si>
    <t>a</t>
  </si>
  <si>
    <t>Customisation / Regionalisation</t>
  </si>
  <si>
    <t>Model Type</t>
  </si>
  <si>
    <t>?</t>
  </si>
  <si>
    <t>1A3</t>
  </si>
  <si>
    <t>8I/P &amp; 8O/P Std EF</t>
  </si>
  <si>
    <t xml:space="preserve">8I/P &amp; 8O/P SEF </t>
  </si>
  <si>
    <t>8I/P &amp; 8O/P Std EF W/Ethernet</t>
  </si>
  <si>
    <t>8I/P &amp; 8O/P SEF W/Ethernet</t>
  </si>
  <si>
    <t>1BC</t>
  </si>
  <si>
    <t>11I/P &amp; 12O/P Std EF &amp; 2xRS485</t>
  </si>
  <si>
    <t>2BC</t>
  </si>
  <si>
    <t>11I/P &amp; 12O/P SEF &amp; 2xRS485</t>
  </si>
  <si>
    <t>1CC</t>
  </si>
  <si>
    <t>11I/P &amp; 12O/P Std EF &amp; TCS</t>
  </si>
  <si>
    <t>2CC</t>
  </si>
  <si>
    <t>11I/P &amp; 12O/P SEF &amp; TCS</t>
  </si>
  <si>
    <t>1DC</t>
  </si>
  <si>
    <t>13I/P &amp; 12O/P Std EF</t>
  </si>
  <si>
    <t>2DC</t>
  </si>
  <si>
    <t xml:space="preserve">13I/P &amp; 12O/P SEF </t>
  </si>
  <si>
    <t>8I/P &amp; 8O/P Std EF for KCGG140/142 Retrofit</t>
  </si>
  <si>
    <t>2AC1</t>
  </si>
  <si>
    <t>1AC6</t>
  </si>
  <si>
    <t>2AC6</t>
  </si>
  <si>
    <t>1A0</t>
  </si>
  <si>
    <t>1B0</t>
  </si>
  <si>
    <t>1C0</t>
  </si>
  <si>
    <t>1D0</t>
  </si>
  <si>
    <t>1AC11</t>
  </si>
  <si>
    <t>1AC12</t>
  </si>
  <si>
    <t>app</t>
  </si>
  <si>
    <t>ct</t>
  </si>
  <si>
    <t>io</t>
  </si>
  <si>
    <t>case</t>
  </si>
  <si>
    <t>hw</t>
  </si>
  <si>
    <t>2AB1</t>
  </si>
  <si>
    <t>1CC1</t>
  </si>
  <si>
    <t>2CC1</t>
  </si>
  <si>
    <t>1BC8</t>
  </si>
  <si>
    <t>2BC8</t>
  </si>
  <si>
    <t>1DC1</t>
  </si>
  <si>
    <t>2DC1</t>
  </si>
  <si>
    <t>1A21</t>
  </si>
  <si>
    <t>1A512</t>
  </si>
  <si>
    <t>Auxilliary Voltage</t>
  </si>
  <si>
    <t>3</t>
  </si>
  <si>
    <t>Non Dir. O/C + E/F  (4 Element)</t>
  </si>
  <si>
    <t>77V DC / 75V AC</t>
  </si>
  <si>
    <t>110 – 230 V DC/AC</t>
  </si>
  <si>
    <t>18V DC</t>
  </si>
  <si>
    <t>Binary input</t>
  </si>
  <si>
    <t>i/o</t>
  </si>
  <si>
    <t>HW</t>
  </si>
  <si>
    <t>24 – 50 VDC</t>
  </si>
  <si>
    <t>P40U</t>
  </si>
  <si>
    <t>Not Applicable</t>
  </si>
  <si>
    <t>Serial/parallel to USB Converter interface</t>
  </si>
  <si>
    <t>00</t>
  </si>
  <si>
    <t>M</t>
  </si>
  <si>
    <r>
      <t xml:space="preserve">To enable only current variants to be offered, please specify </t>
    </r>
    <r>
      <rPr>
        <b/>
        <sz val="11"/>
        <color indexed="10"/>
        <rFont val="GE Inspira"/>
        <family val="2"/>
      </rPr>
      <t>ACTUAL</t>
    </r>
    <r>
      <rPr>
        <b/>
        <sz val="11"/>
        <rFont val="GE Inspira"/>
        <family val="2"/>
      </rPr>
      <t xml:space="preserve"> or </t>
    </r>
    <r>
      <rPr>
        <b/>
        <sz val="11"/>
        <color indexed="10"/>
        <rFont val="GE Inspira"/>
        <family val="2"/>
      </rPr>
      <t>REQUIRED</t>
    </r>
    <r>
      <rPr>
        <b/>
        <sz val="11"/>
        <rFont val="GE Inspira"/>
        <family val="2"/>
      </rPr>
      <t xml:space="preserve"> delivery date here</t>
    </r>
  </si>
  <si>
    <t>6</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</si>
</sst>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0000"/>
    <numFmt numFmtId="189" formatCode="#0,000"/>
    <numFmt numFmtId="190" formatCode="0.000"/>
    <numFmt numFmtId="191" formatCode=";;;"/>
    <numFmt numFmtId="192" formatCode="00"/>
    <numFmt numFmtId="193" formatCode="000"/>
    <numFmt numFmtId="194" formatCode="[$-809]dd\ mmmm\ yyyy"/>
    <numFmt numFmtId="195" formatCode="dd/mm/yy;@"/>
  </numFmts>
  <fonts count="62">
    <font>
      <sz val="8"/>
      <name val="FuturaA Bk BT"/>
      <family val="0"/>
    </font>
    <font>
      <sz val="10"/>
      <name val="Arial"/>
      <family val="2"/>
    </font>
    <font>
      <sz val="11"/>
      <name val="Arial"/>
      <family val="2"/>
    </font>
    <font>
      <b/>
      <sz val="10"/>
      <name val="Arial"/>
      <family val="2"/>
    </font>
    <font>
      <b/>
      <sz val="11"/>
      <name val="Arial"/>
      <family val="2"/>
    </font>
    <font>
      <b/>
      <sz val="11"/>
      <color indexed="10"/>
      <name val="Arial"/>
      <family val="2"/>
    </font>
    <font>
      <b/>
      <sz val="12"/>
      <color indexed="10"/>
      <name val="Arial"/>
      <family val="2"/>
    </font>
    <font>
      <b/>
      <sz val="8"/>
      <color indexed="10"/>
      <name val="FuturaA Bk BT"/>
      <family val="2"/>
    </font>
    <font>
      <sz val="8"/>
      <color indexed="10"/>
      <name val="FuturaA Bk BT"/>
      <family val="2"/>
    </font>
    <font>
      <u val="single"/>
      <sz val="6.8"/>
      <color indexed="12"/>
      <name val="FuturaA Bk BT"/>
      <family val="2"/>
    </font>
    <font>
      <u val="single"/>
      <sz val="6.8"/>
      <color indexed="36"/>
      <name val="FuturaA Bk BT"/>
      <family val="2"/>
    </font>
    <font>
      <sz val="11"/>
      <name val="GE Inspira"/>
      <family val="2"/>
    </font>
    <font>
      <sz val="10"/>
      <color indexed="9"/>
      <name val="GE Inspira"/>
      <family val="2"/>
    </font>
    <font>
      <sz val="10"/>
      <name val="GE Inspira"/>
      <family val="2"/>
    </font>
    <font>
      <b/>
      <sz val="10"/>
      <name val="GE Inspira"/>
      <family val="2"/>
    </font>
    <font>
      <sz val="10"/>
      <color indexed="8"/>
      <name val="GE Inspira"/>
      <family val="2"/>
    </font>
    <font>
      <sz val="10"/>
      <color indexed="10"/>
      <name val="GE Inspira"/>
      <family val="2"/>
    </font>
    <font>
      <b/>
      <sz val="12"/>
      <color indexed="10"/>
      <name val="GE Inspira"/>
      <family val="2"/>
    </font>
    <font>
      <b/>
      <sz val="10"/>
      <color indexed="8"/>
      <name val="GE Inspira"/>
      <family val="2"/>
    </font>
    <font>
      <sz val="8"/>
      <name val="GE Inspira"/>
      <family val="2"/>
    </font>
    <font>
      <b/>
      <sz val="14"/>
      <name val="GE Inspira"/>
      <family val="2"/>
    </font>
    <font>
      <b/>
      <sz val="11"/>
      <name val="GE Inspira"/>
      <family val="2"/>
    </font>
    <font>
      <b/>
      <sz val="11"/>
      <color indexed="10"/>
      <name val="GE Inspira"/>
      <family val="2"/>
    </font>
    <font>
      <b/>
      <sz val="14"/>
      <color indexed="10"/>
      <name val="GE Inspira"/>
      <family val="2"/>
    </font>
    <font>
      <b/>
      <sz val="12"/>
      <color indexed="12"/>
      <name val="GE Inspira"/>
      <family val="2"/>
    </font>
    <font>
      <b/>
      <sz val="12"/>
      <color indexed="17"/>
      <name val="GE Inspira"/>
      <family val="2"/>
    </font>
    <font>
      <b/>
      <sz val="12"/>
      <name val="GE Inspir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8"/>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style="medium"/>
      <top style="thin"/>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thin"/>
      <bottom style="thin"/>
    </border>
    <border>
      <left>
        <color indexed="63"/>
      </left>
      <right style="thin"/>
      <top style="thin"/>
      <bottom style="medium"/>
    </border>
    <border>
      <left style="medium"/>
      <right style="medium"/>
      <top style="medium"/>
      <bottom>
        <color indexed="63"/>
      </bottom>
    </border>
    <border>
      <left style="thin"/>
      <right style="thin"/>
      <top style="medium"/>
      <bottom style="thin"/>
    </border>
    <border>
      <left>
        <color indexed="63"/>
      </left>
      <right>
        <color indexed="63"/>
      </right>
      <top style="medium"/>
      <bottom>
        <color indexed="63"/>
      </bottom>
    </border>
    <border>
      <left style="thin"/>
      <right style="thin"/>
      <top style="medium"/>
      <bottom>
        <color indexed="63"/>
      </bottom>
    </border>
    <border>
      <left style="thick"/>
      <right>
        <color indexed="63"/>
      </right>
      <top style="thin"/>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color indexed="63"/>
      </left>
      <right style="thin"/>
      <top style="thin"/>
      <bottom>
        <color indexed="63"/>
      </bottom>
    </border>
    <border>
      <left style="thick"/>
      <right>
        <color indexed="63"/>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9"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 fillId="0" borderId="0">
      <alignment/>
      <protection/>
    </xf>
    <xf numFmtId="0" fontId="2"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94">
    <xf numFmtId="0" fontId="0" fillId="0" borderId="0" xfId="0" applyAlignment="1">
      <alignment/>
    </xf>
    <xf numFmtId="0" fontId="1" fillId="0" borderId="0" xfId="57">
      <alignment/>
      <protection/>
    </xf>
    <xf numFmtId="0" fontId="1" fillId="0" borderId="0" xfId="57" applyBorder="1">
      <alignment/>
      <protection/>
    </xf>
    <xf numFmtId="0" fontId="1" fillId="0" borderId="10" xfId="57" applyBorder="1">
      <alignment/>
      <protection/>
    </xf>
    <xf numFmtId="0" fontId="1" fillId="0" borderId="11" xfId="57" applyBorder="1">
      <alignment/>
      <protection/>
    </xf>
    <xf numFmtId="0" fontId="0" fillId="0" borderId="0" xfId="0" applyBorder="1" applyAlignment="1">
      <alignment/>
    </xf>
    <xf numFmtId="0" fontId="0" fillId="0" borderId="12" xfId="0" applyBorder="1" applyAlignment="1">
      <alignment/>
    </xf>
    <xf numFmtId="0" fontId="0" fillId="0" borderId="0" xfId="0" applyFill="1" applyBorder="1" applyAlignment="1">
      <alignment/>
    </xf>
    <xf numFmtId="0" fontId="0" fillId="0" borderId="0" xfId="0" applyAlignment="1">
      <alignment horizontal="center"/>
    </xf>
    <xf numFmtId="0" fontId="0" fillId="0" borderId="0" xfId="0" applyFont="1" applyAlignment="1">
      <alignment/>
    </xf>
    <xf numFmtId="0" fontId="7" fillId="0" borderId="0" xfId="0" applyFont="1" applyAlignment="1">
      <alignment horizontal="right"/>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14" fontId="0" fillId="0" borderId="16" xfId="0" applyNumberFormat="1" applyFont="1"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8" fillId="0" borderId="13"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3" xfId="0" applyFont="1" applyBorder="1" applyAlignment="1">
      <alignment/>
    </xf>
    <xf numFmtId="0" fontId="8" fillId="0" borderId="14" xfId="0" applyFont="1" applyBorder="1" applyAlignment="1">
      <alignment/>
    </xf>
    <xf numFmtId="0" fontId="8" fillId="0" borderId="15" xfId="0" applyFont="1" applyBorder="1" applyAlignment="1">
      <alignment/>
    </xf>
    <xf numFmtId="0" fontId="0" fillId="0" borderId="14" xfId="0" applyFont="1" applyBorder="1" applyAlignment="1" quotePrefix="1">
      <alignment horizontal="center"/>
    </xf>
    <xf numFmtId="0" fontId="0" fillId="0" borderId="15" xfId="0" applyFont="1" applyBorder="1" applyAlignment="1" quotePrefix="1">
      <alignment horizontal="center"/>
    </xf>
    <xf numFmtId="0" fontId="3" fillId="0" borderId="0" xfId="57" applyFont="1" applyBorder="1" applyAlignment="1">
      <alignment horizontal="center"/>
      <protection/>
    </xf>
    <xf numFmtId="0" fontId="1" fillId="0" borderId="17" xfId="57" applyBorder="1">
      <alignment/>
      <protection/>
    </xf>
    <xf numFmtId="0" fontId="1" fillId="0" borderId="18" xfId="57" applyBorder="1">
      <alignment/>
      <protection/>
    </xf>
    <xf numFmtId="0" fontId="1" fillId="0" borderId="19" xfId="57" applyBorder="1">
      <alignment/>
      <protection/>
    </xf>
    <xf numFmtId="0" fontId="6" fillId="0" borderId="20" xfId="57" applyFont="1" applyBorder="1">
      <alignment/>
      <protection/>
    </xf>
    <xf numFmtId="0" fontId="1" fillId="0" borderId="21" xfId="57" applyBorder="1">
      <alignment/>
      <protection/>
    </xf>
    <xf numFmtId="0" fontId="4" fillId="0" borderId="21" xfId="57" applyFont="1" applyBorder="1" applyAlignment="1">
      <alignment horizontal="center"/>
      <protection/>
    </xf>
    <xf numFmtId="0" fontId="1" fillId="0" borderId="22" xfId="57" applyBorder="1">
      <alignment/>
      <protection/>
    </xf>
    <xf numFmtId="0" fontId="4" fillId="0" borderId="10" xfId="57" applyFont="1" applyBorder="1">
      <alignment/>
      <protection/>
    </xf>
    <xf numFmtId="0" fontId="4" fillId="0" borderId="0" xfId="57" applyFont="1" applyBorder="1" applyAlignment="1">
      <alignment horizontal="center"/>
      <protection/>
    </xf>
    <xf numFmtId="0" fontId="2" fillId="0" borderId="0" xfId="58">
      <alignment/>
      <protection/>
    </xf>
    <xf numFmtId="0" fontId="8" fillId="33" borderId="16" xfId="0" applyFont="1" applyFill="1" applyBorder="1" applyAlignment="1" applyProtection="1">
      <alignment horizontal="center"/>
      <protection locked="0"/>
    </xf>
    <xf numFmtId="0" fontId="0" fillId="0" borderId="13" xfId="0" applyFont="1" applyBorder="1" applyAlignment="1" quotePrefix="1">
      <alignment horizontal="center"/>
    </xf>
    <xf numFmtId="14" fontId="0" fillId="0" borderId="0" xfId="0" applyNumberFormat="1" applyFont="1" applyAlignment="1">
      <alignment/>
    </xf>
    <xf numFmtId="0" fontId="0" fillId="0" borderId="0" xfId="0" applyFont="1" applyBorder="1" applyAlignment="1">
      <alignment/>
    </xf>
    <xf numFmtId="0" fontId="0" fillId="0" borderId="14" xfId="0" applyFon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16" xfId="0" applyBorder="1" applyAlignment="1" quotePrefix="1">
      <alignment/>
    </xf>
    <xf numFmtId="0" fontId="0" fillId="0" borderId="26" xfId="0" applyBorder="1" applyAlignment="1">
      <alignment/>
    </xf>
    <xf numFmtId="0" fontId="0" fillId="0" borderId="27" xfId="0" applyBorder="1" applyAlignment="1">
      <alignment/>
    </xf>
    <xf numFmtId="0" fontId="8" fillId="33" borderId="13" xfId="0" applyFont="1" applyFill="1" applyBorder="1" applyAlignment="1" applyProtection="1">
      <alignment horizontal="center"/>
      <protection locked="0"/>
    </xf>
    <xf numFmtId="0" fontId="8" fillId="0" borderId="27" xfId="0" applyFont="1" applyBorder="1" applyAlignment="1">
      <alignment/>
    </xf>
    <xf numFmtId="0" fontId="8" fillId="0" borderId="24" xfId="0" applyFont="1" applyBorder="1" applyAlignment="1">
      <alignment/>
    </xf>
    <xf numFmtId="0" fontId="0" fillId="0" borderId="23" xfId="0" applyFill="1" applyBorder="1" applyAlignment="1">
      <alignment/>
    </xf>
    <xf numFmtId="0" fontId="0" fillId="0" borderId="16" xfId="0" applyBorder="1" applyAlignment="1">
      <alignment horizontal="center"/>
    </xf>
    <xf numFmtId="0" fontId="8" fillId="0" borderId="16" xfId="0" applyFont="1" applyBorder="1" applyAlignment="1">
      <alignment horizontal="center"/>
    </xf>
    <xf numFmtId="14" fontId="8" fillId="0" borderId="16" xfId="0" applyNumberFormat="1" applyFont="1" applyBorder="1" applyAlignment="1">
      <alignment horizontal="center"/>
    </xf>
    <xf numFmtId="0" fontId="0" fillId="0" borderId="28" xfId="0" applyFont="1" applyBorder="1" applyAlignment="1" quotePrefix="1">
      <alignment/>
    </xf>
    <xf numFmtId="0" fontId="0" fillId="0" borderId="23" xfId="0" applyFont="1" applyBorder="1" applyAlignment="1" quotePrefix="1">
      <alignment horizontal="center"/>
    </xf>
    <xf numFmtId="0" fontId="0" fillId="0" borderId="28" xfId="0" applyFont="1" applyBorder="1" applyAlignment="1" quotePrefix="1">
      <alignment horizontal="center"/>
    </xf>
    <xf numFmtId="0" fontId="0" fillId="0" borderId="15" xfId="0" applyFont="1" applyBorder="1" applyAlignment="1" quotePrefix="1">
      <alignment/>
    </xf>
    <xf numFmtId="0" fontId="8" fillId="0" borderId="0" xfId="0" applyFont="1" applyBorder="1" applyAlignment="1">
      <alignment/>
    </xf>
    <xf numFmtId="0" fontId="8" fillId="0" borderId="0" xfId="0" applyFont="1" applyBorder="1" applyAlignment="1">
      <alignment horizontal="center"/>
    </xf>
    <xf numFmtId="0" fontId="0" fillId="0" borderId="28" xfId="0" applyBorder="1" applyAlignment="1">
      <alignment/>
    </xf>
    <xf numFmtId="0" fontId="0" fillId="0" borderId="14" xfId="0" applyBorder="1" applyAlignment="1">
      <alignment horizontal="center"/>
    </xf>
    <xf numFmtId="0" fontId="0" fillId="0" borderId="15" xfId="0" applyBorder="1" applyAlignment="1">
      <alignment horizontal="center"/>
    </xf>
    <xf numFmtId="14" fontId="8" fillId="0" borderId="16" xfId="0" applyNumberFormat="1" applyFont="1" applyBorder="1" applyAlignment="1">
      <alignment horizontal="center"/>
    </xf>
    <xf numFmtId="0" fontId="8" fillId="0" borderId="14" xfId="0" applyFont="1" applyBorder="1" applyAlignment="1" quotePrefix="1">
      <alignment horizontal="center"/>
    </xf>
    <xf numFmtId="0" fontId="0" fillId="0" borderId="16" xfId="0" applyBorder="1" applyAlignment="1">
      <alignment/>
    </xf>
    <xf numFmtId="0" fontId="0" fillId="0" borderId="28" xfId="0" applyFont="1" applyBorder="1" applyAlignment="1">
      <alignment horizontal="center"/>
    </xf>
    <xf numFmtId="0" fontId="8" fillId="0" borderId="16" xfId="0" applyFont="1" applyBorder="1" applyAlignment="1">
      <alignment/>
    </xf>
    <xf numFmtId="0" fontId="8" fillId="0" borderId="16" xfId="0" applyFont="1" applyBorder="1" applyAlignment="1" quotePrefix="1">
      <alignment/>
    </xf>
    <xf numFmtId="0" fontId="8" fillId="0" borderId="16" xfId="0" applyFont="1" applyBorder="1" applyAlignment="1">
      <alignment horizontal="center"/>
    </xf>
    <xf numFmtId="0" fontId="0" fillId="0" borderId="14" xfId="0" applyFont="1" applyFill="1" applyBorder="1" applyAlignment="1">
      <alignment horizontal="center"/>
    </xf>
    <xf numFmtId="0" fontId="8" fillId="0" borderId="27" xfId="0" applyFont="1" applyBorder="1" applyAlignment="1" quotePrefix="1">
      <alignment/>
    </xf>
    <xf numFmtId="0" fontId="8" fillId="0" borderId="24" xfId="0" applyFont="1" applyBorder="1" applyAlignment="1" quotePrefix="1">
      <alignment/>
    </xf>
    <xf numFmtId="0" fontId="8" fillId="0" borderId="15" xfId="0" applyFont="1" applyBorder="1" applyAlignment="1" quotePrefix="1">
      <alignment horizontal="center"/>
    </xf>
    <xf numFmtId="0" fontId="8" fillId="0" borderId="27" xfId="0" applyFont="1" applyBorder="1" applyAlignment="1">
      <alignment horizontal="center"/>
    </xf>
    <xf numFmtId="0" fontId="8" fillId="0" borderId="14" xfId="0" applyFont="1" applyBorder="1" applyAlignment="1" quotePrefix="1">
      <alignment/>
    </xf>
    <xf numFmtId="0" fontId="8" fillId="0" borderId="0" xfId="0" applyFont="1" applyBorder="1" applyAlignment="1">
      <alignment horizontal="center"/>
    </xf>
    <xf numFmtId="0" fontId="8" fillId="0" borderId="29" xfId="0" applyFont="1" applyBorder="1" applyAlignment="1" quotePrefix="1">
      <alignment horizontal="left"/>
    </xf>
    <xf numFmtId="0" fontId="8" fillId="0" borderId="25" xfId="0" applyFont="1" applyBorder="1" applyAlignment="1" quotePrefix="1">
      <alignment horizontal="left"/>
    </xf>
    <xf numFmtId="0" fontId="0" fillId="0" borderId="29" xfId="0" applyFill="1" applyBorder="1" applyAlignment="1">
      <alignment/>
    </xf>
    <xf numFmtId="0" fontId="0" fillId="0" borderId="0" xfId="0" applyBorder="1" applyAlignment="1" quotePrefix="1">
      <alignment/>
    </xf>
    <xf numFmtId="0" fontId="5" fillId="0" borderId="0" xfId="57" applyFont="1" applyBorder="1" quotePrefix="1">
      <alignment/>
      <protection/>
    </xf>
    <xf numFmtId="0" fontId="0" fillId="0" borderId="0" xfId="0" applyAlignment="1" quotePrefix="1">
      <alignment/>
    </xf>
    <xf numFmtId="0" fontId="8" fillId="0" borderId="0" xfId="0" applyFont="1" applyAlignment="1">
      <alignment horizontal="center"/>
    </xf>
    <xf numFmtId="0" fontId="8" fillId="0" borderId="0" xfId="0" applyFont="1" applyAlignment="1">
      <alignment/>
    </xf>
    <xf numFmtId="14" fontId="8" fillId="0" borderId="0" xfId="0" applyNumberFormat="1" applyFont="1" applyBorder="1" applyAlignment="1">
      <alignment horizontal="center"/>
    </xf>
    <xf numFmtId="14" fontId="8" fillId="0" borderId="0" xfId="0" applyNumberFormat="1" applyFont="1" applyAlignment="1">
      <alignment horizontal="center"/>
    </xf>
    <xf numFmtId="0" fontId="8" fillId="0" borderId="24" xfId="0" applyFont="1" applyBorder="1" applyAlignment="1">
      <alignment/>
    </xf>
    <xf numFmtId="0" fontId="8" fillId="0" borderId="16" xfId="0" applyFont="1" applyBorder="1" applyAlignment="1" quotePrefix="1">
      <alignment/>
    </xf>
    <xf numFmtId="0" fontId="12" fillId="34" borderId="26" xfId="57" applyFont="1" applyFill="1" applyBorder="1">
      <alignment/>
      <protection/>
    </xf>
    <xf numFmtId="0" fontId="13" fillId="0" borderId="0" xfId="0" applyFont="1" applyAlignment="1">
      <alignment/>
    </xf>
    <xf numFmtId="0" fontId="13" fillId="0" borderId="27" xfId="57" applyFont="1" applyBorder="1">
      <alignment/>
      <protection/>
    </xf>
    <xf numFmtId="0" fontId="13" fillId="0" borderId="0" xfId="57" applyFont="1" applyBorder="1">
      <alignment/>
      <protection/>
    </xf>
    <xf numFmtId="0" fontId="13" fillId="0" borderId="16" xfId="57" applyFont="1" applyBorder="1" applyAlignment="1" quotePrefix="1">
      <alignment horizontal="center"/>
      <protection/>
    </xf>
    <xf numFmtId="0" fontId="13" fillId="0" borderId="16" xfId="57" applyFont="1" applyBorder="1" applyAlignment="1">
      <alignment horizontal="center"/>
      <protection/>
    </xf>
    <xf numFmtId="0" fontId="13" fillId="0" borderId="30" xfId="57" applyFont="1" applyBorder="1" applyAlignment="1" quotePrefix="1">
      <alignment horizontal="center"/>
      <protection/>
    </xf>
    <xf numFmtId="0" fontId="14" fillId="0" borderId="27" xfId="57" applyFont="1" applyBorder="1">
      <alignment/>
      <protection/>
    </xf>
    <xf numFmtId="0" fontId="13" fillId="35" borderId="0" xfId="57" applyFont="1" applyFill="1" applyBorder="1" applyAlignment="1">
      <alignment horizontal="center"/>
      <protection/>
    </xf>
    <xf numFmtId="0" fontId="13" fillId="36" borderId="0" xfId="57" applyFont="1" applyFill="1" applyBorder="1" applyAlignment="1">
      <alignment horizontal="center"/>
      <protection/>
    </xf>
    <xf numFmtId="0" fontId="13" fillId="35" borderId="28" xfId="57" applyFont="1" applyFill="1" applyBorder="1" applyAlignment="1">
      <alignment horizontal="center"/>
      <protection/>
    </xf>
    <xf numFmtId="0" fontId="13" fillId="0" borderId="24" xfId="57" applyFont="1" applyBorder="1">
      <alignment/>
      <protection/>
    </xf>
    <xf numFmtId="0" fontId="13" fillId="0" borderId="25" xfId="57" applyFont="1" applyBorder="1">
      <alignment/>
      <protection/>
    </xf>
    <xf numFmtId="0" fontId="13" fillId="0" borderId="25" xfId="57" applyFont="1" applyBorder="1" applyAlignment="1">
      <alignment horizontal="center"/>
      <protection/>
    </xf>
    <xf numFmtId="0" fontId="13" fillId="0" borderId="0" xfId="57" applyFont="1" applyBorder="1" applyAlignment="1">
      <alignment horizontal="center"/>
      <protection/>
    </xf>
    <xf numFmtId="0" fontId="13" fillId="0" borderId="16" xfId="57" applyFont="1" applyFill="1" applyBorder="1" applyAlignment="1">
      <alignment horizontal="center"/>
      <protection/>
    </xf>
    <xf numFmtId="18" fontId="15" fillId="0" borderId="27" xfId="57" applyNumberFormat="1" applyFont="1" applyBorder="1" quotePrefix="1">
      <alignment/>
      <protection/>
    </xf>
    <xf numFmtId="0" fontId="13" fillId="0" borderId="0" xfId="0" applyFont="1" applyBorder="1" applyAlignment="1">
      <alignment/>
    </xf>
    <xf numFmtId="0" fontId="13" fillId="0" borderId="31" xfId="57" applyFont="1" applyBorder="1" applyAlignment="1">
      <alignment horizontal="center"/>
      <protection/>
    </xf>
    <xf numFmtId="0" fontId="0" fillId="0" borderId="16" xfId="0" applyFont="1" applyBorder="1" applyAlignment="1" quotePrefix="1">
      <alignment/>
    </xf>
    <xf numFmtId="0" fontId="0" fillId="0" borderId="16" xfId="0" applyFont="1" applyBorder="1" applyAlignment="1">
      <alignment/>
    </xf>
    <xf numFmtId="0" fontId="17" fillId="0" borderId="32" xfId="57" applyFont="1" applyBorder="1">
      <alignment/>
      <protection/>
    </xf>
    <xf numFmtId="0" fontId="13" fillId="0" borderId="33" xfId="57" applyFont="1" applyBorder="1">
      <alignment/>
      <protection/>
    </xf>
    <xf numFmtId="0" fontId="13" fillId="0" borderId="34" xfId="57" applyFont="1" applyBorder="1">
      <alignment/>
      <protection/>
    </xf>
    <xf numFmtId="0" fontId="18" fillId="0" borderId="35" xfId="57" applyFont="1" applyBorder="1">
      <alignment/>
      <protection/>
    </xf>
    <xf numFmtId="0" fontId="13" fillId="0" borderId="0" xfId="57" applyFont="1">
      <alignment/>
      <protection/>
    </xf>
    <xf numFmtId="0" fontId="13" fillId="0" borderId="36" xfId="57" applyFont="1" applyBorder="1">
      <alignment/>
      <protection/>
    </xf>
    <xf numFmtId="0" fontId="14" fillId="0" borderId="0" xfId="57" applyFont="1" applyBorder="1" applyAlignment="1">
      <alignment horizontal="center"/>
      <protection/>
    </xf>
    <xf numFmtId="0" fontId="13" fillId="0" borderId="17" xfId="57" applyFont="1" applyBorder="1">
      <alignment/>
      <protection/>
    </xf>
    <xf numFmtId="0" fontId="14" fillId="0" borderId="10" xfId="57" applyFont="1" applyBorder="1" applyAlignment="1">
      <alignment vertical="center"/>
      <protection/>
    </xf>
    <xf numFmtId="0" fontId="14" fillId="0" borderId="37" xfId="57" applyFont="1" applyBorder="1" applyAlignment="1">
      <alignment vertical="center"/>
      <protection/>
    </xf>
    <xf numFmtId="0" fontId="14" fillId="0" borderId="25" xfId="57" applyFont="1" applyBorder="1" applyAlignment="1">
      <alignment horizontal="center" vertical="center"/>
      <protection/>
    </xf>
    <xf numFmtId="0" fontId="16" fillId="0" borderId="38" xfId="57" applyFont="1" applyBorder="1" applyAlignment="1">
      <alignment vertical="center" wrapText="1"/>
      <protection/>
    </xf>
    <xf numFmtId="0" fontId="13" fillId="0" borderId="35" xfId="57" applyFont="1" applyBorder="1">
      <alignment/>
      <protection/>
    </xf>
    <xf numFmtId="0" fontId="13" fillId="0" borderId="29" xfId="57" applyFont="1" applyBorder="1">
      <alignment/>
      <protection/>
    </xf>
    <xf numFmtId="0" fontId="13" fillId="0" borderId="10" xfId="57" applyFont="1" applyBorder="1">
      <alignment/>
      <protection/>
    </xf>
    <xf numFmtId="0" fontId="13" fillId="0" borderId="10" xfId="57" applyFont="1" applyBorder="1" applyAlignment="1">
      <alignment horizontal="center"/>
      <protection/>
    </xf>
    <xf numFmtId="0" fontId="14" fillId="0" borderId="16" xfId="57" applyFont="1" applyBorder="1" applyAlignment="1">
      <alignment horizontal="center"/>
      <protection/>
    </xf>
    <xf numFmtId="0" fontId="13" fillId="0" borderId="39" xfId="57" applyFont="1" applyBorder="1">
      <alignment/>
      <protection/>
    </xf>
    <xf numFmtId="0" fontId="13" fillId="0" borderId="18" xfId="57" applyFont="1" applyBorder="1">
      <alignment/>
      <protection/>
    </xf>
    <xf numFmtId="0" fontId="14" fillId="0" borderId="11" xfId="57" applyFont="1" applyBorder="1" applyAlignment="1">
      <alignment horizontal="center"/>
      <protection/>
    </xf>
    <xf numFmtId="0" fontId="13" fillId="0" borderId="19" xfId="57" applyFont="1" applyBorder="1">
      <alignment/>
      <protection/>
    </xf>
    <xf numFmtId="0" fontId="20" fillId="0" borderId="40" xfId="0" applyFont="1" applyBorder="1" applyAlignment="1">
      <alignment/>
    </xf>
    <xf numFmtId="0" fontId="19" fillId="0" borderId="41" xfId="0" applyFont="1" applyBorder="1" applyAlignment="1">
      <alignment/>
    </xf>
    <xf numFmtId="0" fontId="19" fillId="0" borderId="42" xfId="0" applyFont="1" applyBorder="1" applyAlignment="1">
      <alignment/>
    </xf>
    <xf numFmtId="0" fontId="19" fillId="0" borderId="0" xfId="0" applyFont="1" applyAlignment="1">
      <alignment/>
    </xf>
    <xf numFmtId="0" fontId="21" fillId="0" borderId="43" xfId="0" applyFont="1" applyBorder="1" applyAlignment="1">
      <alignment/>
    </xf>
    <xf numFmtId="0" fontId="19" fillId="0" borderId="0" xfId="0" applyFont="1" applyBorder="1" applyAlignment="1">
      <alignment/>
    </xf>
    <xf numFmtId="0" fontId="19" fillId="0" borderId="44" xfId="0" applyFont="1" applyBorder="1" applyAlignment="1">
      <alignment/>
    </xf>
    <xf numFmtId="0" fontId="21" fillId="0" borderId="45" xfId="0" applyFont="1" applyBorder="1" applyAlignment="1">
      <alignment vertical="center"/>
    </xf>
    <xf numFmtId="0" fontId="19" fillId="0" borderId="12" xfId="0" applyFont="1" applyBorder="1" applyAlignment="1">
      <alignment/>
    </xf>
    <xf numFmtId="0" fontId="19" fillId="0" borderId="31" xfId="0" applyFont="1" applyBorder="1" applyAlignment="1">
      <alignment/>
    </xf>
    <xf numFmtId="0" fontId="19" fillId="0" borderId="43" xfId="0" applyFont="1" applyBorder="1" applyAlignment="1">
      <alignment/>
    </xf>
    <xf numFmtId="16" fontId="19" fillId="0" borderId="0" xfId="0" applyNumberFormat="1" applyFont="1" applyBorder="1" applyAlignment="1" quotePrefix="1">
      <alignment horizontal="center"/>
    </xf>
    <xf numFmtId="0" fontId="19" fillId="0" borderId="0" xfId="0" applyFont="1" applyBorder="1" applyAlignment="1" quotePrefix="1">
      <alignment horizontal="center"/>
    </xf>
    <xf numFmtId="0" fontId="19" fillId="0" borderId="46" xfId="0" applyFont="1" applyBorder="1" applyAlignment="1" quotePrefix="1">
      <alignment horizontal="center"/>
    </xf>
    <xf numFmtId="0" fontId="19" fillId="0" borderId="44" xfId="0" applyFont="1" applyBorder="1" applyAlignment="1" quotePrefix="1">
      <alignment horizontal="center"/>
    </xf>
    <xf numFmtId="0" fontId="23" fillId="0" borderId="47" xfId="0" applyFont="1" applyBorder="1" applyAlignment="1">
      <alignment horizontal="center"/>
    </xf>
    <xf numFmtId="0" fontId="23" fillId="0" borderId="47" xfId="0" applyFont="1" applyFill="1" applyBorder="1" applyAlignment="1" quotePrefix="1">
      <alignment horizontal="center" vertical="center"/>
    </xf>
    <xf numFmtId="0" fontId="19" fillId="0" borderId="44" xfId="0" applyFont="1" applyBorder="1" applyAlignment="1">
      <alignment horizontal="center"/>
    </xf>
    <xf numFmtId="0" fontId="24" fillId="0" borderId="43" xfId="0" applyFont="1" applyBorder="1" applyAlignment="1">
      <alignment/>
    </xf>
    <xf numFmtId="0" fontId="13" fillId="37" borderId="48" xfId="0" applyFont="1" applyFill="1" applyBorder="1" applyAlignment="1">
      <alignment/>
    </xf>
    <xf numFmtId="0" fontId="19" fillId="37" borderId="49" xfId="0" applyFont="1" applyFill="1" applyBorder="1" applyAlignment="1">
      <alignment/>
    </xf>
    <xf numFmtId="0" fontId="19" fillId="35" borderId="50" xfId="0" applyFont="1" applyFill="1" applyBorder="1" applyAlignment="1">
      <alignment/>
    </xf>
    <xf numFmtId="0" fontId="19" fillId="37" borderId="28" xfId="0" applyFont="1" applyFill="1" applyBorder="1" applyAlignment="1">
      <alignment/>
    </xf>
    <xf numFmtId="0" fontId="19" fillId="35" borderId="0" xfId="0" applyFont="1" applyFill="1" applyBorder="1" applyAlignment="1">
      <alignment/>
    </xf>
    <xf numFmtId="0" fontId="19" fillId="35" borderId="28" xfId="0" applyFont="1" applyFill="1" applyBorder="1" applyAlignment="1">
      <alignment/>
    </xf>
    <xf numFmtId="0" fontId="23" fillId="0" borderId="16" xfId="0" applyFont="1" applyFill="1" applyBorder="1" applyAlignment="1">
      <alignment horizontal="center" vertical="center"/>
    </xf>
    <xf numFmtId="0" fontId="19" fillId="37" borderId="30" xfId="0" applyFont="1" applyFill="1" applyBorder="1" applyAlignment="1">
      <alignment/>
    </xf>
    <xf numFmtId="0" fontId="19" fillId="37" borderId="23" xfId="0" applyFont="1" applyFill="1" applyBorder="1" applyAlignment="1">
      <alignment/>
    </xf>
    <xf numFmtId="0" fontId="19" fillId="35" borderId="25" xfId="0" applyFont="1" applyFill="1" applyBorder="1" applyAlignment="1">
      <alignment/>
    </xf>
    <xf numFmtId="0" fontId="19" fillId="35" borderId="23" xfId="0" applyFont="1" applyFill="1" applyBorder="1" applyAlignment="1">
      <alignment/>
    </xf>
    <xf numFmtId="0" fontId="25" fillId="0" borderId="43" xfId="0" applyFont="1" applyBorder="1" applyAlignment="1">
      <alignment/>
    </xf>
    <xf numFmtId="0" fontId="19" fillId="35" borderId="29" xfId="0" applyFont="1" applyFill="1" applyBorder="1" applyAlignment="1">
      <alignment/>
    </xf>
    <xf numFmtId="0" fontId="26" fillId="0" borderId="51" xfId="0" applyFont="1" applyBorder="1" applyAlignment="1">
      <alignment vertical="center"/>
    </xf>
    <xf numFmtId="0" fontId="25" fillId="0" borderId="52" xfId="0" applyFont="1" applyBorder="1" applyAlignment="1">
      <alignment/>
    </xf>
    <xf numFmtId="0" fontId="19" fillId="0" borderId="53" xfId="0" applyFont="1" applyBorder="1" applyAlignment="1">
      <alignment/>
    </xf>
    <xf numFmtId="0" fontId="19" fillId="0" borderId="53" xfId="0" applyFont="1" applyFill="1" applyBorder="1" applyAlignment="1">
      <alignment/>
    </xf>
    <xf numFmtId="0" fontId="19" fillId="0" borderId="54" xfId="0" applyFont="1" applyBorder="1" applyAlignment="1">
      <alignment/>
    </xf>
    <xf numFmtId="0" fontId="19" fillId="0" borderId="0" xfId="0" applyFont="1" applyFill="1" applyBorder="1" applyAlignment="1">
      <alignment/>
    </xf>
    <xf numFmtId="0" fontId="25" fillId="0" borderId="0" xfId="0" applyFont="1" applyBorder="1" applyAlignment="1">
      <alignment/>
    </xf>
    <xf numFmtId="0" fontId="11" fillId="38" borderId="55" xfId="58" applyFont="1" applyFill="1" applyBorder="1" applyAlignment="1">
      <alignment horizontal="center" vertical="top" wrapText="1"/>
      <protection/>
    </xf>
    <xf numFmtId="0" fontId="11" fillId="38" borderId="56" xfId="58" applyFont="1" applyFill="1" applyBorder="1" applyAlignment="1">
      <alignment horizontal="center" vertical="top" wrapText="1"/>
      <protection/>
    </xf>
    <xf numFmtId="0" fontId="11" fillId="38" borderId="57" xfId="58" applyFont="1" applyFill="1" applyBorder="1" applyAlignment="1">
      <alignment horizontal="center" vertical="top" wrapText="1"/>
      <protection/>
    </xf>
    <xf numFmtId="0" fontId="11" fillId="38" borderId="58" xfId="58" applyFont="1" applyFill="1" applyBorder="1" applyAlignment="1">
      <alignment horizontal="center" vertical="top" wrapText="1"/>
      <protection/>
    </xf>
    <xf numFmtId="0" fontId="11" fillId="38" borderId="0" xfId="58" applyFont="1" applyFill="1" applyBorder="1" applyAlignment="1">
      <alignment horizontal="center" vertical="top" wrapText="1"/>
      <protection/>
    </xf>
    <xf numFmtId="0" fontId="11" fillId="38" borderId="59" xfId="58" applyFont="1" applyFill="1" applyBorder="1" applyAlignment="1">
      <alignment horizontal="center" vertical="top" wrapText="1"/>
      <protection/>
    </xf>
    <xf numFmtId="0" fontId="11" fillId="38" borderId="60" xfId="58" applyFont="1" applyFill="1" applyBorder="1" applyAlignment="1">
      <alignment horizontal="center" vertical="top" wrapText="1"/>
      <protection/>
    </xf>
    <xf numFmtId="0" fontId="11" fillId="38" borderId="61" xfId="58" applyFont="1" applyFill="1" applyBorder="1" applyAlignment="1">
      <alignment horizontal="center" vertical="top" wrapText="1"/>
      <protection/>
    </xf>
    <xf numFmtId="0" fontId="11" fillId="38" borderId="62" xfId="58" applyFont="1" applyFill="1" applyBorder="1" applyAlignment="1">
      <alignment horizontal="center" vertical="top" wrapText="1"/>
      <protection/>
    </xf>
    <xf numFmtId="0" fontId="12" fillId="34" borderId="29" xfId="57" applyFont="1" applyFill="1" applyBorder="1" applyAlignment="1">
      <alignment horizontal="center"/>
      <protection/>
    </xf>
    <xf numFmtId="0" fontId="13" fillId="34" borderId="29" xfId="57" applyFont="1" applyFill="1" applyBorder="1" applyAlignment="1">
      <alignment horizontal="center"/>
      <protection/>
    </xf>
    <xf numFmtId="0" fontId="13" fillId="34" borderId="63" xfId="57" applyFont="1" applyFill="1" applyBorder="1" applyAlignment="1">
      <alignment horizontal="center"/>
      <protection/>
    </xf>
    <xf numFmtId="14" fontId="17" fillId="0" borderId="64" xfId="0" applyNumberFormat="1" applyFont="1" applyBorder="1" applyAlignment="1" applyProtection="1">
      <alignment horizontal="center" vertical="center"/>
      <protection locked="0"/>
    </xf>
    <xf numFmtId="14" fontId="17" fillId="0" borderId="21" xfId="0" applyNumberFormat="1" applyFont="1" applyBorder="1" applyAlignment="1" applyProtection="1">
      <alignment horizontal="center" vertical="center"/>
      <protection locked="0"/>
    </xf>
    <xf numFmtId="14" fontId="17" fillId="0" borderId="22" xfId="0" applyNumberFormat="1" applyFont="1" applyBorder="1" applyAlignment="1" applyProtection="1">
      <alignment horizontal="center" vertical="center"/>
      <protection locked="0"/>
    </xf>
    <xf numFmtId="0" fontId="23" fillId="0" borderId="13" xfId="0" applyFont="1" applyFill="1" applyBorder="1" applyAlignment="1">
      <alignment horizontal="center" vertical="center"/>
    </xf>
    <xf numFmtId="0" fontId="23" fillId="0" borderId="15" xfId="0" applyFont="1" applyFill="1" applyBorder="1" applyAlignment="1">
      <alignment horizontal="center" vertical="center"/>
    </xf>
    <xf numFmtId="0" fontId="20" fillId="0" borderId="20" xfId="0" applyFont="1" applyBorder="1" applyAlignment="1">
      <alignment horizontal="center"/>
    </xf>
    <xf numFmtId="0" fontId="20" fillId="0" borderId="21" xfId="0" applyFont="1" applyBorder="1" applyAlignment="1">
      <alignment horizontal="center"/>
    </xf>
    <xf numFmtId="0" fontId="20" fillId="0" borderId="22" xfId="0" applyFont="1" applyBorder="1" applyAlignment="1">
      <alignment horizontal="center"/>
    </xf>
    <xf numFmtId="0" fontId="16" fillId="0" borderId="10" xfId="57" applyFont="1" applyBorder="1" applyAlignment="1">
      <alignment horizontal="left"/>
      <protection/>
    </xf>
    <xf numFmtId="0" fontId="19" fillId="0" borderId="0" xfId="0" applyFont="1" applyAlignment="1">
      <alignment/>
    </xf>
    <xf numFmtId="0" fontId="19" fillId="0" borderId="17" xfId="0" applyFont="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241 cortec" xfId="57"/>
    <cellStyle name="Normal_Template"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411"/>
  <dimension ref="B3:J8"/>
  <sheetViews>
    <sheetView showGridLines="0" showRowColHeaders="0" tabSelected="1" zoomScalePageLayoutView="0" workbookViewId="0" topLeftCell="A1">
      <selection activeCell="S36" sqref="S36"/>
    </sheetView>
  </sheetViews>
  <sheetFormatPr defaultColWidth="12.00390625" defaultRowHeight="12"/>
  <cols>
    <col min="1" max="1" width="4.8515625" style="36" customWidth="1"/>
    <col min="2" max="10" width="13.28125" style="36" customWidth="1"/>
    <col min="11" max="16384" width="12.00390625" style="36" customWidth="1"/>
  </cols>
  <sheetData>
    <row r="2" ht="15" thickBot="1"/>
    <row r="3" spans="2:10" ht="15" thickTop="1">
      <c r="B3" s="171" t="s">
        <v>15</v>
      </c>
      <c r="C3" s="172"/>
      <c r="D3" s="172"/>
      <c r="E3" s="172"/>
      <c r="F3" s="172"/>
      <c r="G3" s="172"/>
      <c r="H3" s="172"/>
      <c r="I3" s="172"/>
      <c r="J3" s="173"/>
    </row>
    <row r="4" spans="2:10" ht="14.25">
      <c r="B4" s="174" t="s">
        <v>16</v>
      </c>
      <c r="C4" s="175"/>
      <c r="D4" s="175"/>
      <c r="E4" s="175"/>
      <c r="F4" s="175"/>
      <c r="G4" s="175"/>
      <c r="H4" s="175"/>
      <c r="I4" s="175"/>
      <c r="J4" s="176"/>
    </row>
    <row r="5" spans="2:10" ht="14.25">
      <c r="B5" s="174"/>
      <c r="C5" s="175"/>
      <c r="D5" s="175"/>
      <c r="E5" s="175"/>
      <c r="F5" s="175"/>
      <c r="G5" s="175"/>
      <c r="H5" s="175"/>
      <c r="I5" s="175"/>
      <c r="J5" s="176"/>
    </row>
    <row r="6" spans="2:10" ht="14.25">
      <c r="B6" s="174" t="s">
        <v>17</v>
      </c>
      <c r="C6" s="175"/>
      <c r="D6" s="175"/>
      <c r="E6" s="175"/>
      <c r="F6" s="175"/>
      <c r="G6" s="175"/>
      <c r="H6" s="175"/>
      <c r="I6" s="175"/>
      <c r="J6" s="176"/>
    </row>
    <row r="7" spans="2:10" ht="14.25">
      <c r="B7" s="174"/>
      <c r="C7" s="175"/>
      <c r="D7" s="175"/>
      <c r="E7" s="175"/>
      <c r="F7" s="175"/>
      <c r="G7" s="175"/>
      <c r="H7" s="175"/>
      <c r="I7" s="175"/>
      <c r="J7" s="176"/>
    </row>
    <row r="8" spans="2:10" ht="3.75" customHeight="1" thickBot="1">
      <c r="B8" s="177"/>
      <c r="C8" s="178"/>
      <c r="D8" s="178"/>
      <c r="E8" s="178"/>
      <c r="F8" s="178"/>
      <c r="G8" s="178"/>
      <c r="H8" s="178"/>
      <c r="I8" s="178"/>
      <c r="J8" s="179"/>
    </row>
    <row r="9" ht="15" thickTop="1"/>
  </sheetData>
  <sheetProtection/>
  <mergeCells count="3">
    <mergeCell ref="B3:J3"/>
    <mergeCell ref="B6:J8"/>
    <mergeCell ref="B4:J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8"/>
  <dimension ref="A2:E12"/>
  <sheetViews>
    <sheetView showGridLines="0" showRowColHeaders="0" zoomScale="120" zoomScaleNormal="120" zoomScalePageLayoutView="0" workbookViewId="0" topLeftCell="A1">
      <pane ySplit="4" topLeftCell="A5" activePane="bottomLeft" state="frozen"/>
      <selection pane="topLeft" activeCell="A1" sqref="A1"/>
      <selection pane="bottomLeft" activeCell="Q37" sqref="Q37"/>
    </sheetView>
  </sheetViews>
  <sheetFormatPr defaultColWidth="9.140625" defaultRowHeight="12"/>
  <cols>
    <col min="1" max="1" width="18.140625" style="91" customWidth="1"/>
    <col min="2" max="2" width="23.00390625" style="91" customWidth="1"/>
    <col min="3" max="3" width="6.00390625" style="91" customWidth="1"/>
    <col min="4" max="5" width="3.28125" style="91" customWidth="1"/>
    <col min="6" max="16384" width="9.28125" style="91" customWidth="1"/>
  </cols>
  <sheetData>
    <row r="2" spans="1:5" ht="12.75">
      <c r="A2" s="90" t="s">
        <v>18</v>
      </c>
      <c r="B2" s="180" t="s">
        <v>0</v>
      </c>
      <c r="C2" s="181"/>
      <c r="D2" s="181"/>
      <c r="E2" s="182"/>
    </row>
    <row r="3" spans="1:5" ht="12.75">
      <c r="A3" s="92"/>
      <c r="B3" s="93"/>
      <c r="C3" s="94" t="s">
        <v>26</v>
      </c>
      <c r="D3" s="96" t="s">
        <v>22</v>
      </c>
      <c r="E3" s="94" t="s">
        <v>95</v>
      </c>
    </row>
    <row r="4" spans="1:5" ht="12.75">
      <c r="A4" s="97" t="s">
        <v>36</v>
      </c>
      <c r="B4" s="93"/>
      <c r="C4" s="98"/>
      <c r="D4" s="99"/>
      <c r="E4" s="100"/>
    </row>
    <row r="5" spans="1:5" ht="12.75">
      <c r="A5" s="92" t="s">
        <v>91</v>
      </c>
      <c r="B5" s="93"/>
      <c r="C5" s="95" t="s">
        <v>89</v>
      </c>
      <c r="D5" s="99"/>
      <c r="E5" s="100"/>
    </row>
    <row r="6" spans="1:5" ht="12.75">
      <c r="A6" s="101"/>
      <c r="B6" s="102"/>
      <c r="C6" s="103"/>
      <c r="D6" s="99"/>
      <c r="E6" s="100"/>
    </row>
    <row r="7" spans="1:5" ht="12.75">
      <c r="A7" s="97" t="s">
        <v>35</v>
      </c>
      <c r="B7" s="93"/>
      <c r="C7" s="104"/>
      <c r="D7" s="99"/>
      <c r="E7" s="100"/>
    </row>
    <row r="8" spans="1:5" ht="12.75">
      <c r="A8" s="106" t="s">
        <v>90</v>
      </c>
      <c r="B8" s="93"/>
      <c r="C8" s="104"/>
      <c r="D8" s="95">
        <v>0</v>
      </c>
      <c r="E8" s="100"/>
    </row>
    <row r="9" spans="1:5" ht="12.75">
      <c r="A9" s="101"/>
      <c r="B9" s="102"/>
      <c r="C9" s="103"/>
      <c r="D9" s="103"/>
      <c r="E9" s="100"/>
    </row>
    <row r="10" spans="1:5" ht="12.75">
      <c r="A10" s="97" t="s">
        <v>28</v>
      </c>
      <c r="B10" s="93"/>
      <c r="C10" s="104"/>
      <c r="D10" s="107"/>
      <c r="E10" s="100"/>
    </row>
    <row r="11" spans="1:5" ht="12.75">
      <c r="A11" s="92" t="s">
        <v>27</v>
      </c>
      <c r="B11" s="93"/>
      <c r="C11" s="104"/>
      <c r="D11" s="107"/>
      <c r="E11" s="105" t="s">
        <v>1</v>
      </c>
    </row>
    <row r="12" spans="1:5" ht="12.75">
      <c r="A12" s="101"/>
      <c r="B12" s="102"/>
      <c r="C12" s="103"/>
      <c r="D12" s="103"/>
      <c r="E12" s="108"/>
    </row>
  </sheetData>
  <sheetProtection/>
  <mergeCells count="1">
    <mergeCell ref="B2:E2"/>
  </mergeCells>
  <printOptions/>
  <pageMargins left="0.75" right="0.75" top="1" bottom="1" header="0.5" footer="0.5"/>
  <pageSetup horizontalDpi="600" verticalDpi="600" orientation="portrait" paperSize="9" scale="80" r:id="rId1"/>
  <headerFooter alignWithMargins="0">
    <oddHeader>&amp;C&amp;A</oddHeader>
    <oddFooter>&amp;LPage &amp;P of &amp;N&amp;C&amp;F&amp;R&amp;D</oddFoot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K19"/>
  <sheetViews>
    <sheetView showGridLines="0" showRowColHeaders="0" zoomScale="110" zoomScaleNormal="110" zoomScalePageLayoutView="0" workbookViewId="0" topLeftCell="A1">
      <pane ySplit="5" topLeftCell="A6" activePane="bottomLeft" state="frozen"/>
      <selection pane="topLeft" activeCell="A1" sqref="A1"/>
      <selection pane="bottomLeft" activeCell="S32" sqref="S32"/>
    </sheetView>
  </sheetViews>
  <sheetFormatPr defaultColWidth="9.140625" defaultRowHeight="12"/>
  <cols>
    <col min="1" max="6" width="10.7109375" style="135" customWidth="1"/>
    <col min="7" max="7" width="14.421875" style="135" customWidth="1"/>
    <col min="8" max="8" width="13.421875" style="135" customWidth="1"/>
    <col min="9" max="11" width="5.00390625" style="135" customWidth="1"/>
    <col min="12" max="16384" width="9.28125" style="135" customWidth="1"/>
  </cols>
  <sheetData>
    <row r="1" spans="1:11" ht="19.5" thickTop="1">
      <c r="A1" s="132"/>
      <c r="B1" s="133"/>
      <c r="C1" s="133"/>
      <c r="D1" s="133"/>
      <c r="E1" s="133"/>
      <c r="F1" s="133"/>
      <c r="G1" s="133"/>
      <c r="H1" s="133"/>
      <c r="I1" s="133"/>
      <c r="J1" s="133"/>
      <c r="K1" s="134"/>
    </row>
    <row r="2" spans="1:11" ht="15" hidden="1">
      <c r="A2" s="136" t="s">
        <v>94</v>
      </c>
      <c r="B2" s="137"/>
      <c r="C2" s="137"/>
      <c r="D2" s="137"/>
      <c r="E2" s="137"/>
      <c r="F2" s="137"/>
      <c r="G2" s="137"/>
      <c r="H2" s="137"/>
      <c r="I2" s="137"/>
      <c r="J2" s="137"/>
      <c r="K2" s="138"/>
    </row>
    <row r="3" spans="1:11" ht="16.5" hidden="1" thickBot="1">
      <c r="A3" s="183"/>
      <c r="B3" s="184"/>
      <c r="C3" s="184"/>
      <c r="D3" s="184"/>
      <c r="E3" s="184"/>
      <c r="F3" s="185"/>
      <c r="G3" s="139" t="s">
        <v>6</v>
      </c>
      <c r="H3" s="140"/>
      <c r="I3" s="140"/>
      <c r="J3" s="141"/>
      <c r="K3" s="138"/>
    </row>
    <row r="4" spans="1:11" ht="12" thickBot="1">
      <c r="A4" s="142"/>
      <c r="B4" s="137"/>
      <c r="C4" s="137"/>
      <c r="D4" s="137"/>
      <c r="E4" s="137"/>
      <c r="F4" s="137"/>
      <c r="G4" s="143"/>
      <c r="H4" s="144" t="s">
        <v>5</v>
      </c>
      <c r="I4" s="144" t="s">
        <v>22</v>
      </c>
      <c r="J4" s="145" t="s">
        <v>95</v>
      </c>
      <c r="K4" s="146"/>
    </row>
    <row r="5" spans="1:11" ht="18" customHeight="1" thickBot="1">
      <c r="A5" s="188"/>
      <c r="B5" s="189"/>
      <c r="C5" s="189"/>
      <c r="D5" s="189"/>
      <c r="E5" s="189"/>
      <c r="F5" s="189"/>
      <c r="G5" s="190"/>
      <c r="H5" s="147" t="str">
        <f>$H$7</f>
        <v>P40U</v>
      </c>
      <c r="I5" s="148" t="str">
        <f>$H$10</f>
        <v>0</v>
      </c>
      <c r="J5" s="148" t="str">
        <f>$H$12</f>
        <v>A</v>
      </c>
      <c r="K5" s="149"/>
    </row>
    <row r="6" spans="1:11" ht="15.75">
      <c r="A6" s="150" t="s">
        <v>36</v>
      </c>
      <c r="B6" s="137"/>
      <c r="C6" s="137"/>
      <c r="D6" s="137"/>
      <c r="E6" s="137"/>
      <c r="F6" s="137"/>
      <c r="G6" s="137"/>
      <c r="H6" s="151"/>
      <c r="I6" s="152"/>
      <c r="J6" s="153"/>
      <c r="K6" s="138"/>
    </row>
    <row r="7" spans="1:11" ht="13.5" customHeight="1">
      <c r="A7" s="142"/>
      <c r="B7" s="137"/>
      <c r="C7" s="137"/>
      <c r="D7" s="137"/>
      <c r="E7" s="137"/>
      <c r="F7" s="137"/>
      <c r="G7" s="137"/>
      <c r="H7" s="186" t="str">
        <f>VLOOKUP(Database!$B$1,Database!$A$2:$C$4,3,FALSE)</f>
        <v>P40U</v>
      </c>
      <c r="I7" s="154"/>
      <c r="J7" s="156"/>
      <c r="K7" s="138"/>
    </row>
    <row r="8" spans="1:11" ht="9" customHeight="1">
      <c r="A8" s="142"/>
      <c r="B8" s="137"/>
      <c r="C8" s="137"/>
      <c r="D8" s="137"/>
      <c r="E8" s="137"/>
      <c r="F8" s="137"/>
      <c r="G8" s="137"/>
      <c r="H8" s="187"/>
      <c r="I8" s="154"/>
      <c r="J8" s="156"/>
      <c r="K8" s="138"/>
    </row>
    <row r="9" spans="1:11" ht="15.75" customHeight="1">
      <c r="A9" s="150" t="s">
        <v>35</v>
      </c>
      <c r="B9" s="137"/>
      <c r="C9" s="137"/>
      <c r="D9" s="137"/>
      <c r="E9" s="137"/>
      <c r="F9" s="137"/>
      <c r="G9" s="137"/>
      <c r="H9" s="158"/>
      <c r="I9" s="154"/>
      <c r="J9" s="156"/>
      <c r="K9" s="138"/>
    </row>
    <row r="10" spans="1:11" ht="22.5" customHeight="1">
      <c r="A10" s="164"/>
      <c r="B10" s="137"/>
      <c r="C10" s="137"/>
      <c r="D10" s="137"/>
      <c r="E10" s="137"/>
      <c r="F10" s="137"/>
      <c r="G10" s="137"/>
      <c r="H10" s="157" t="str">
        <f>VLOOKUP(Database!$B$87,Database!$A$88:$C$89,3,FALSE)</f>
        <v>0</v>
      </c>
      <c r="I10" s="159"/>
      <c r="J10" s="156"/>
      <c r="K10" s="138"/>
    </row>
    <row r="11" spans="1:11" ht="15.75" customHeight="1">
      <c r="A11" s="150" t="s">
        <v>4</v>
      </c>
      <c r="B11" s="140"/>
      <c r="C11" s="140"/>
      <c r="D11" s="140"/>
      <c r="E11" s="140"/>
      <c r="F11" s="140"/>
      <c r="G11" s="141"/>
      <c r="H11" s="163"/>
      <c r="I11" s="155"/>
      <c r="J11" s="156"/>
      <c r="K11" s="138"/>
    </row>
    <row r="12" spans="1:11" ht="22.5" customHeight="1">
      <c r="A12" s="162"/>
      <c r="B12" s="137"/>
      <c r="C12" s="137"/>
      <c r="D12" s="137"/>
      <c r="E12" s="137"/>
      <c r="F12" s="137"/>
      <c r="G12" s="137"/>
      <c r="H12" s="157" t="str">
        <f>VLOOKUP(Database!$B$94,Database!$A$95:$C$95,3,FALSE)</f>
        <v>A</v>
      </c>
      <c r="I12" s="160"/>
      <c r="J12" s="161"/>
      <c r="K12" s="138"/>
    </row>
    <row r="13" spans="1:11" ht="15.75" customHeight="1" thickBot="1">
      <c r="A13" s="165"/>
      <c r="B13" s="166"/>
      <c r="C13" s="166"/>
      <c r="D13" s="166"/>
      <c r="E13" s="166"/>
      <c r="F13" s="166"/>
      <c r="G13" s="166"/>
      <c r="H13" s="167"/>
      <c r="I13" s="167"/>
      <c r="J13" s="167"/>
      <c r="K13" s="168"/>
    </row>
    <row r="14" spans="1:10" ht="22.5" customHeight="1" thickTop="1">
      <c r="A14" s="137"/>
      <c r="B14" s="137"/>
      <c r="C14" s="137"/>
      <c r="D14" s="137"/>
      <c r="E14" s="137"/>
      <c r="F14" s="137"/>
      <c r="G14" s="137"/>
      <c r="H14" s="169"/>
      <c r="I14" s="169"/>
      <c r="J14" s="169"/>
    </row>
    <row r="15" spans="1:10" ht="15.75" customHeight="1">
      <c r="A15" s="170"/>
      <c r="B15" s="137"/>
      <c r="C15" s="137"/>
      <c r="D15" s="137"/>
      <c r="E15" s="137"/>
      <c r="F15" s="137"/>
      <c r="G15" s="137"/>
      <c r="H15" s="169"/>
      <c r="I15" s="169"/>
      <c r="J15" s="169"/>
    </row>
    <row r="16" spans="1:10" ht="11.25">
      <c r="A16" s="137"/>
      <c r="B16" s="137"/>
      <c r="C16" s="137"/>
      <c r="D16" s="137"/>
      <c r="E16" s="137"/>
      <c r="F16" s="137"/>
      <c r="G16" s="137"/>
      <c r="H16" s="169"/>
      <c r="I16" s="169"/>
      <c r="J16" s="169"/>
    </row>
    <row r="17" spans="1:10" ht="11.25">
      <c r="A17" s="137"/>
      <c r="B17" s="137"/>
      <c r="C17" s="137"/>
      <c r="D17" s="137"/>
      <c r="E17" s="137"/>
      <c r="F17" s="137"/>
      <c r="G17" s="137"/>
      <c r="H17" s="169"/>
      <c r="I17" s="169"/>
      <c r="J17" s="169"/>
    </row>
    <row r="18" spans="1:8" ht="11.25">
      <c r="A18" s="137"/>
      <c r="B18" s="137"/>
      <c r="C18" s="137"/>
      <c r="D18" s="137"/>
      <c r="E18" s="137"/>
      <c r="F18" s="137"/>
      <c r="G18" s="137"/>
      <c r="H18" s="137"/>
    </row>
    <row r="19" spans="1:8" ht="11.25">
      <c r="A19" s="137"/>
      <c r="B19" s="137"/>
      <c r="C19" s="137"/>
      <c r="D19" s="137"/>
      <c r="E19" s="137"/>
      <c r="F19" s="137"/>
      <c r="G19" s="137"/>
      <c r="H19" s="137"/>
    </row>
  </sheetData>
  <sheetProtection/>
  <mergeCells count="3">
    <mergeCell ref="A3:F3"/>
    <mergeCell ref="H7:H8"/>
    <mergeCell ref="A5:G5"/>
  </mergeCells>
  <printOptions/>
  <pageMargins left="0.7480314960629921" right="0.7480314960629921" top="0.984251968503937" bottom="0.984251968503937" header="0.5118110236220472" footer="0.5118110236220472"/>
  <pageSetup fitToHeight="1" fitToWidth="1" horizontalDpi="600" verticalDpi="600" orientation="portrait" paperSize="9" scale="66" r:id="rId2"/>
  <headerFooter alignWithMargins="0">
    <oddHeader>&amp;C&amp;A</oddHeader>
    <oddFooter>&amp;LPage &amp;P of &amp;N&amp;C&amp;F&amp;R&amp;D</oddFooter>
  </headerFooter>
  <legacy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G10"/>
  <sheetViews>
    <sheetView showGridLines="0" showRowColHeaders="0" zoomScalePageLayoutView="0" workbookViewId="0" topLeftCell="A1">
      <pane ySplit="1" topLeftCell="A2" activePane="bottomLeft" state="frozen"/>
      <selection pane="topLeft" activeCell="A1" sqref="A1"/>
      <selection pane="bottomLeft" activeCell="E4" sqref="E4"/>
    </sheetView>
  </sheetViews>
  <sheetFormatPr defaultColWidth="10.7109375" defaultRowHeight="12"/>
  <cols>
    <col min="1" max="2" width="10.7109375" style="1" customWidth="1"/>
    <col min="3" max="3" width="20.7109375" style="1" customWidth="1"/>
    <col min="4" max="4" width="2.7109375" style="1" bestFit="1" customWidth="1"/>
    <col min="5" max="5" width="23.7109375" style="1" bestFit="1" customWidth="1"/>
    <col min="6" max="16384" width="10.7109375" style="1" customWidth="1"/>
  </cols>
  <sheetData>
    <row r="1" spans="1:7" ht="16.5" thickBot="1">
      <c r="A1" s="30" t="str">
        <f>'Master Text'!A1</f>
        <v>P40U0A</v>
      </c>
      <c r="B1" s="31"/>
      <c r="C1" s="31"/>
      <c r="D1" s="31"/>
      <c r="E1" s="32" t="s">
        <v>12</v>
      </c>
      <c r="F1" s="31"/>
      <c r="G1" s="33"/>
    </row>
    <row r="2" spans="1:7" ht="12.75">
      <c r="A2" s="3"/>
      <c r="B2" s="2"/>
      <c r="C2" s="2"/>
      <c r="D2" s="2"/>
      <c r="E2" s="2"/>
      <c r="F2" s="2"/>
      <c r="G2" s="27"/>
    </row>
    <row r="3" spans="1:7" ht="12.75">
      <c r="A3" s="3"/>
      <c r="B3" s="2"/>
      <c r="C3" s="2"/>
      <c r="D3" s="2"/>
      <c r="E3" s="2"/>
      <c r="F3" s="2"/>
      <c r="G3" s="27"/>
    </row>
    <row r="4" spans="1:7" ht="15">
      <c r="A4" s="34" t="s">
        <v>13</v>
      </c>
      <c r="B4" s="2"/>
      <c r="C4" s="2"/>
      <c r="D4" s="35" t="s">
        <v>9</v>
      </c>
      <c r="E4" s="82" t="e">
        <f>VLOOKUP(Database!$C$112,Database!$C$114:$F$129,2)</f>
        <v>#REF!</v>
      </c>
      <c r="F4" s="2"/>
      <c r="G4" s="27"/>
    </row>
    <row r="5" spans="1:7" ht="15" hidden="1">
      <c r="A5" s="34" t="s">
        <v>14</v>
      </c>
      <c r="B5" s="2"/>
      <c r="C5" s="2"/>
      <c r="D5" s="35" t="s">
        <v>9</v>
      </c>
      <c r="E5" s="82" t="s">
        <v>37</v>
      </c>
      <c r="F5" s="2"/>
      <c r="G5" s="27"/>
    </row>
    <row r="6" spans="1:7" ht="12.75">
      <c r="A6" s="3"/>
      <c r="B6" s="2"/>
      <c r="C6" s="2"/>
      <c r="D6" s="2"/>
      <c r="E6" s="2"/>
      <c r="F6" s="2"/>
      <c r="G6" s="27"/>
    </row>
    <row r="7" spans="1:7" ht="12.75">
      <c r="A7" s="3"/>
      <c r="B7" s="2"/>
      <c r="C7" s="2"/>
      <c r="D7" s="2"/>
      <c r="E7" s="2"/>
      <c r="F7" s="2"/>
      <c r="G7" s="27"/>
    </row>
    <row r="8" spans="1:7" ht="12.75">
      <c r="A8" s="3"/>
      <c r="B8" s="2"/>
      <c r="C8" s="2"/>
      <c r="D8" s="2"/>
      <c r="E8" s="2"/>
      <c r="F8" s="2"/>
      <c r="G8" s="27"/>
    </row>
    <row r="9" spans="1:7" ht="12.75">
      <c r="A9" s="3"/>
      <c r="B9" s="2"/>
      <c r="C9" s="2"/>
      <c r="D9" s="2"/>
      <c r="E9" s="2"/>
      <c r="F9" s="2"/>
      <c r="G9" s="27"/>
    </row>
    <row r="10" spans="1:7" ht="13.5" thickBot="1">
      <c r="A10" s="28"/>
      <c r="B10" s="4"/>
      <c r="C10" s="4"/>
      <c r="D10" s="4"/>
      <c r="E10" s="4"/>
      <c r="F10" s="4"/>
      <c r="G10" s="29"/>
    </row>
  </sheetData>
  <sheetProtection password="C927" sheet="1" objects="1" scenarios="1"/>
  <printOptions/>
  <pageMargins left="0.7480314960629921" right="0.7480314960629921" top="0.984251968503937" bottom="0.984251968503937" header="0.5118110236220472" footer="0.5118110236220472"/>
  <pageSetup fitToHeight="0" fitToWidth="1" horizontalDpi="600" verticalDpi="600" orientation="portrait" paperSize="9" r:id="rId1"/>
  <headerFooter alignWithMargins="0">
    <oddHeader>&amp;C&amp;A</oddHeader>
    <oddFooter>&amp;LPage &amp;P of &amp;N&amp;C&amp;F&amp;R&amp;D</oddFooter>
  </headerFooter>
</worksheet>
</file>

<file path=xl/worksheets/sheet5.xml><?xml version="1.0" encoding="utf-8"?>
<worksheet xmlns="http://schemas.openxmlformats.org/spreadsheetml/2006/main" xmlns:r="http://schemas.openxmlformats.org/officeDocument/2006/relationships">
  <sheetPr codeName="Sheet6">
    <pageSetUpPr fitToPage="1"/>
  </sheetPr>
  <dimension ref="A1:D18"/>
  <sheetViews>
    <sheetView showGridLines="0" showRowColHeaders="0" zoomScale="110" zoomScaleNormal="110" zoomScalePageLayoutView="0" workbookViewId="0" topLeftCell="A1">
      <pane ySplit="1" topLeftCell="A2" activePane="bottomLeft" state="frozen"/>
      <selection pane="topLeft" activeCell="A2" sqref="A2"/>
      <selection pane="bottomLeft" activeCell="E18" sqref="E18"/>
    </sheetView>
  </sheetViews>
  <sheetFormatPr defaultColWidth="10.7109375" defaultRowHeight="12"/>
  <cols>
    <col min="1" max="1" width="10.00390625" style="1" customWidth="1"/>
    <col min="2" max="2" width="3.8515625" style="1" customWidth="1"/>
    <col min="3" max="3" width="35.28125" style="1" customWidth="1"/>
    <col min="4" max="4" width="14.140625" style="1" customWidth="1"/>
    <col min="5" max="16384" width="10.7109375" style="1" customWidth="1"/>
  </cols>
  <sheetData>
    <row r="1" spans="1:3" ht="15.75">
      <c r="A1" s="111" t="str">
        <f>Configurator!H5&amp;Configurator!I5&amp;Configurator!J5</f>
        <v>P40U0A</v>
      </c>
      <c r="B1" s="112"/>
      <c r="C1" s="113"/>
    </row>
    <row r="2" spans="1:3" ht="12.75">
      <c r="A2" s="114" t="s">
        <v>91</v>
      </c>
      <c r="B2" s="115"/>
      <c r="C2" s="116"/>
    </row>
    <row r="3" spans="1:3" ht="12.75">
      <c r="A3" s="119" t="s">
        <v>35</v>
      </c>
      <c r="B3" s="117"/>
      <c r="C3" s="118"/>
    </row>
    <row r="4" spans="1:3" ht="12.75">
      <c r="A4" s="191" t="str">
        <f>VLOOKUP(Database!$B$87,Database!$A$88:$C$89,2,FALSE)</f>
        <v>Not Applicable</v>
      </c>
      <c r="B4" s="192"/>
      <c r="C4" s="193"/>
    </row>
    <row r="5" spans="1:3" ht="12.75">
      <c r="A5" s="119" t="s">
        <v>4</v>
      </c>
      <c r="B5" s="117"/>
      <c r="C5" s="118"/>
    </row>
    <row r="6" spans="1:3" ht="12.75">
      <c r="A6" s="191" t="str">
        <f>VLOOKUP(Database!$B$94,Database!$A$95:$C$95,2,FALSE)</f>
        <v>Initial release</v>
      </c>
      <c r="B6" s="192"/>
      <c r="C6" s="193"/>
    </row>
    <row r="7" spans="1:3" ht="12.75" customHeight="1">
      <c r="A7" s="120"/>
      <c r="B7" s="121"/>
      <c r="C7" s="122"/>
    </row>
    <row r="8" spans="1:3" ht="12.75">
      <c r="A8" s="123"/>
      <c r="B8" s="124"/>
      <c r="C8" s="116"/>
    </row>
    <row r="9" spans="1:3" ht="12.75">
      <c r="A9" s="125" t="s">
        <v>10</v>
      </c>
      <c r="B9" s="93"/>
      <c r="C9" s="118"/>
    </row>
    <row r="10" spans="1:3" ht="12.75">
      <c r="A10" s="126" t="s">
        <v>11</v>
      </c>
      <c r="B10" s="127" t="s">
        <v>1</v>
      </c>
      <c r="C10" s="128" t="s">
        <v>27</v>
      </c>
    </row>
    <row r="11" spans="1:4" ht="13.5" thickBot="1">
      <c r="A11" s="129"/>
      <c r="B11" s="130"/>
      <c r="C11" s="131"/>
      <c r="D11" s="2"/>
    </row>
    <row r="12" spans="1:4" ht="12.75">
      <c r="A12" s="2"/>
      <c r="B12" s="26"/>
      <c r="C12" s="2"/>
      <c r="D12" s="2"/>
    </row>
    <row r="13" spans="1:4" ht="12.75">
      <c r="A13" s="2"/>
      <c r="B13" s="26"/>
      <c r="C13" s="2"/>
      <c r="D13" s="2"/>
    </row>
    <row r="14" spans="1:4" ht="12.75">
      <c r="A14" s="2"/>
      <c r="B14" s="26"/>
      <c r="C14" s="2"/>
      <c r="D14" s="2"/>
    </row>
    <row r="15" spans="1:4" ht="12.75">
      <c r="A15" s="2"/>
      <c r="B15" s="26"/>
      <c r="C15" s="2"/>
      <c r="D15" s="2"/>
    </row>
    <row r="16" spans="1:3" ht="12.75">
      <c r="A16" s="2"/>
      <c r="B16" s="26"/>
      <c r="C16" s="2"/>
    </row>
    <row r="17" spans="1:3" ht="12.75">
      <c r="A17" s="2"/>
      <c r="B17" s="26"/>
      <c r="C17" s="2"/>
    </row>
    <row r="18" spans="1:3" ht="12.75">
      <c r="A18" s="2"/>
      <c r="B18" s="2"/>
      <c r="C18" s="2"/>
    </row>
  </sheetData>
  <sheetProtection/>
  <mergeCells count="2">
    <mergeCell ref="A6:C6"/>
    <mergeCell ref="A4:C4"/>
  </mergeCells>
  <printOptions/>
  <pageMargins left="0.75" right="0.75" top="1" bottom="1" header="0.5" footer="0.5"/>
  <pageSetup fitToHeight="0" fitToWidth="1" horizontalDpi="600" verticalDpi="600" orientation="portrait" paperSize="9" r:id="rId1"/>
  <headerFooter alignWithMargins="0">
    <oddHeader>&amp;C&amp;A</oddHeader>
    <oddFooter>&amp;LPage &amp;P of &amp;N&amp;C&amp;F&amp;R&amp;D</oddFooter>
  </headerFooter>
</worksheet>
</file>

<file path=xl/worksheets/sheet6.xml><?xml version="1.0" encoding="utf-8"?>
<worksheet xmlns="http://schemas.openxmlformats.org/spreadsheetml/2006/main" xmlns:r="http://schemas.openxmlformats.org/officeDocument/2006/relationships">
  <sheetPr codeName="Sheet3"/>
  <dimension ref="A1:O129"/>
  <sheetViews>
    <sheetView zoomScalePageLayoutView="0" workbookViewId="0" topLeftCell="A10">
      <selection activeCell="C27" sqref="B27:C27"/>
    </sheetView>
  </sheetViews>
  <sheetFormatPr defaultColWidth="9.140625" defaultRowHeight="12"/>
  <cols>
    <col min="1" max="1" width="3.140625" style="0" bestFit="1" customWidth="1"/>
    <col min="2" max="2" width="39.28125" style="8" bestFit="1" customWidth="1"/>
    <col min="3" max="3" width="7.140625" style="0" customWidth="1"/>
    <col min="4" max="4" width="19.140625" style="0" bestFit="1" customWidth="1"/>
    <col min="6" max="6" width="16.00390625" style="0" bestFit="1" customWidth="1"/>
    <col min="8" max="8" width="11.140625" style="0" customWidth="1"/>
    <col min="10" max="10" width="14.8515625" style="0" customWidth="1"/>
    <col min="11" max="11" width="15.28125" style="0" bestFit="1" customWidth="1"/>
    <col min="15" max="15" width="6.421875" style="0" customWidth="1"/>
    <col min="16" max="16" width="7.140625" style="0" customWidth="1"/>
    <col min="17" max="17" width="6.7109375" style="0" customWidth="1"/>
    <col min="18" max="18" width="6.421875" style="0" customWidth="1"/>
  </cols>
  <sheetData>
    <row r="1" spans="2:8" ht="11.25">
      <c r="B1" s="37">
        <v>1</v>
      </c>
      <c r="C1" s="70" t="str">
        <f>Configurator!$H$5</f>
        <v>P40U</v>
      </c>
      <c r="H1" t="s">
        <v>29</v>
      </c>
    </row>
    <row r="2" spans="1:8" ht="11.25">
      <c r="A2" s="15">
        <v>1</v>
      </c>
      <c r="B2" s="21" t="str">
        <f>HLOOKUP('Date Drivers'!$B$1,'Date Drivers'!$D$2:$H$106,3)</f>
        <v>Non Dir. O/C + E/F  (4 Element)</v>
      </c>
      <c r="C2" s="18" t="str">
        <f>HLOOKUP('Date Drivers'!$B$1,'Date Drivers'!$D$2:$H$106,12)</f>
        <v>P40U</v>
      </c>
      <c r="F2" s="110" t="s">
        <v>89</v>
      </c>
      <c r="G2" s="66"/>
      <c r="H2" s="110" t="s">
        <v>89</v>
      </c>
    </row>
    <row r="3" spans="1:8" ht="11.25">
      <c r="A3" s="16">
        <v>2</v>
      </c>
      <c r="B3" s="22">
        <f>HLOOKUP('Date Drivers'!$B$1,'Date Drivers'!$D$2:$H$106,2)</f>
      </c>
      <c r="C3" s="19">
        <f>HLOOKUP('Date Drivers'!$B$1,'Date Drivers'!$D$2:$H$106,11)</f>
      </c>
      <c r="F3" s="66"/>
      <c r="G3" s="66"/>
      <c r="H3" s="66"/>
    </row>
    <row r="4" spans="1:8" ht="11.25">
      <c r="A4" s="17">
        <v>3</v>
      </c>
      <c r="B4" s="23">
        <f>HLOOKUP('Date Drivers'!$B$1,'Date Drivers'!$D$2:$H$106,4)</f>
      </c>
      <c r="C4" s="20">
        <f>HLOOKUP('Date Drivers'!$B$1,'Date Drivers'!$D$2:$H$106,13)</f>
      </c>
      <c r="F4" s="66"/>
      <c r="G4" s="66"/>
      <c r="H4" s="66"/>
    </row>
    <row r="5" spans="3:8" ht="11.25">
      <c r="C5" s="6"/>
      <c r="F5" s="66"/>
      <c r="G5" s="66"/>
      <c r="H5" s="66"/>
    </row>
    <row r="6" spans="2:8" ht="11.25">
      <c r="B6" s="37">
        <v>1</v>
      </c>
      <c r="C6" s="68" t="str">
        <f>VLOOKUP($B$6,$A$7:$C$11,3,FALSE)</f>
        <v>0</v>
      </c>
      <c r="F6" s="66"/>
      <c r="G6" s="66"/>
      <c r="H6" s="66"/>
    </row>
    <row r="7" spans="1:8" ht="11.25">
      <c r="A7">
        <v>1</v>
      </c>
      <c r="B7" s="21" t="str">
        <f>HLOOKUP($C$1,$F$2:$F$23,6,FALSE)</f>
        <v>Not Applicable</v>
      </c>
      <c r="C7" s="22" t="str">
        <f>HLOOKUP($C$1,$H$2:$H$23,6,FALSE)</f>
        <v>0</v>
      </c>
      <c r="F7" s="68" t="str">
        <f>HLOOKUP('Date Drivers'!$B$1,'Date Drivers'!$D$2:$D$57,21,FALSE)</f>
        <v>Not Applicable</v>
      </c>
      <c r="G7" s="66"/>
      <c r="H7" s="68" t="str">
        <f>HLOOKUP('Date Drivers'!$B$1,'Date Drivers'!$D$2:$D$57,39,FALSE)</f>
        <v>0</v>
      </c>
    </row>
    <row r="8" spans="1:8" ht="11.25">
      <c r="A8">
        <v>2</v>
      </c>
      <c r="B8" s="22" t="str">
        <f>HLOOKUP($C$1,$F$2:$F$23,7,FALSE)</f>
        <v>110 – 230 V DC/AC</v>
      </c>
      <c r="C8" s="22" t="str">
        <f>HLOOKUP($C$1,$H$2:$H$23,7,FALSE)</f>
        <v>3</v>
      </c>
      <c r="F8" s="68" t="str">
        <f>HLOOKUP('Date Drivers'!$B$1,'Date Drivers'!$D$2:$D$57,22,FALSE)</f>
        <v>110 – 230 V DC/AC</v>
      </c>
      <c r="G8" s="66"/>
      <c r="H8" s="68" t="str">
        <f>HLOOKUP('Date Drivers'!$B$1,'Date Drivers'!$D$2:$D$57,40,FALSE)</f>
        <v>3</v>
      </c>
    </row>
    <row r="9" spans="1:8" ht="11.25">
      <c r="A9">
        <v>3</v>
      </c>
      <c r="B9" s="22" t="str">
        <f>HLOOKUP($C$1,$F$2:$F$23,8,FALSE)</f>
        <v> </v>
      </c>
      <c r="C9" s="22">
        <f>HLOOKUP($C$1,$H$2:$H$23,8,FALSE)</f>
      </c>
      <c r="F9" s="69" t="s">
        <v>8</v>
      </c>
      <c r="G9" s="66"/>
      <c r="H9" s="68">
        <f>HLOOKUP('Date Drivers'!$B$1,'Date Drivers'!$D$2:$D$57,42,FALSE)</f>
      </c>
    </row>
    <row r="10" spans="1:8" ht="11.25">
      <c r="A10">
        <v>4</v>
      </c>
      <c r="B10" s="22" t="str">
        <f>HLOOKUP($C$1,$F$2:$F$23,9,FALSE)</f>
        <v> </v>
      </c>
      <c r="C10" s="22">
        <f>HLOOKUP($C$1,$H$2:$H$23,9,FALSE)</f>
      </c>
      <c r="F10" s="69" t="s">
        <v>8</v>
      </c>
      <c r="G10" s="66"/>
      <c r="H10" s="68">
        <f>HLOOKUP('Date Drivers'!$B$1,'Date Drivers'!$D$2:$D$57,42,FALSE)</f>
      </c>
    </row>
    <row r="11" spans="1:8" ht="11.25">
      <c r="A11">
        <v>5</v>
      </c>
      <c r="B11" s="22" t="str">
        <f>HLOOKUP($C$1,$F$2:$F$23,10,FALSE)</f>
        <v> </v>
      </c>
      <c r="C11" s="22"/>
      <c r="F11" s="69" t="s">
        <v>8</v>
      </c>
      <c r="G11" s="66"/>
      <c r="H11" s="66"/>
    </row>
    <row r="12" spans="1:8" ht="11.25">
      <c r="A12">
        <v>6</v>
      </c>
      <c r="B12" s="22"/>
      <c r="C12" s="19"/>
      <c r="F12" s="66"/>
      <c r="G12" s="66"/>
      <c r="H12" s="66"/>
    </row>
    <row r="13" spans="1:15" ht="11.25">
      <c r="A13">
        <v>7</v>
      </c>
      <c r="B13" s="37">
        <v>1</v>
      </c>
      <c r="C13" s="19"/>
      <c r="F13" s="66"/>
      <c r="G13" s="66"/>
      <c r="H13" s="66"/>
      <c r="J13">
        <v>1</v>
      </c>
      <c r="K13">
        <v>2</v>
      </c>
      <c r="N13">
        <v>1</v>
      </c>
      <c r="O13">
        <v>2</v>
      </c>
    </row>
    <row r="14" spans="1:15" ht="11.25">
      <c r="A14">
        <v>1</v>
      </c>
      <c r="B14" s="22" t="str">
        <f>F14</f>
        <v>18V DC</v>
      </c>
      <c r="C14" s="19" t="str">
        <f>H14</f>
        <v>0</v>
      </c>
      <c r="F14" s="68" t="str">
        <f>HLOOKUP(Database!$B$6,J13:K14,2,FALSE)</f>
        <v>18V DC</v>
      </c>
      <c r="G14" s="66"/>
      <c r="H14" s="68" t="str">
        <f>HLOOKUP(Database!$B$6,N13:O14,2,FALSE)</f>
        <v>0</v>
      </c>
      <c r="J14" s="68" t="str">
        <f>HLOOKUP('Date Drivers'!$B$1,'Date Drivers'!$D$2:$D$57,25,FALSE)</f>
        <v>18V DC</v>
      </c>
      <c r="K14" s="68" t="str">
        <f>HLOOKUP('Date Drivers'!$B$1,'Date Drivers'!$D$2:$D$57,26,FALSE)</f>
        <v>77V DC / 75V AC</v>
      </c>
      <c r="N14" s="68" t="str">
        <f>HLOOKUP('Date Drivers'!$B$1,'Date Drivers'!$D$2:$D$57,39,FALSE)</f>
        <v>0</v>
      </c>
      <c r="O14" s="68" t="str">
        <f>HLOOKUP('Date Drivers'!$B$1,'Date Drivers'!$D$2:$D$57,40,FALSE)</f>
        <v>3</v>
      </c>
    </row>
    <row r="15" spans="1:8" ht="11.25">
      <c r="A15">
        <v>2</v>
      </c>
      <c r="B15" s="22">
        <f>F15</f>
      </c>
      <c r="C15" s="19" t="str">
        <f>C14</f>
        <v>0</v>
      </c>
      <c r="F15" s="89" t="s">
        <v>23</v>
      </c>
      <c r="G15" s="45" t="s">
        <v>23</v>
      </c>
      <c r="H15" s="89" t="s">
        <v>23</v>
      </c>
    </row>
    <row r="16" spans="1:8" ht="11.25">
      <c r="A16">
        <v>3</v>
      </c>
      <c r="B16" s="22"/>
      <c r="C16" s="19">
        <f>H16</f>
      </c>
      <c r="F16" s="68">
        <f>HLOOKUP('Date Drivers'!$B$1,'Date Drivers'!$D$2:$D$57,27,FALSE)</f>
      </c>
      <c r="G16" s="66"/>
      <c r="H16" s="68">
        <f>HLOOKUP('Date Drivers'!$B$1,'Date Drivers'!$D$2:$D$57,41,FALSE)</f>
      </c>
    </row>
    <row r="17" spans="1:8" ht="11.25">
      <c r="A17">
        <v>4</v>
      </c>
      <c r="B17" s="22"/>
      <c r="C17" s="19">
        <f>H17</f>
      </c>
      <c r="F17" s="68">
        <f>HLOOKUP('Date Drivers'!$B$1,'Date Drivers'!$D$2:$D$57,28,FALSE)</f>
      </c>
      <c r="G17" s="66"/>
      <c r="H17" s="68">
        <f>HLOOKUP('Date Drivers'!$B$1,'Date Drivers'!$D$2:$D$57,42,FALSE)</f>
      </c>
    </row>
    <row r="18" spans="1:8" ht="11.25">
      <c r="A18">
        <v>5</v>
      </c>
      <c r="B18" s="22"/>
      <c r="C18" s="19"/>
      <c r="F18" s="66"/>
      <c r="G18" s="66"/>
      <c r="H18" s="66"/>
    </row>
    <row r="19" spans="1:8" ht="11.25">
      <c r="A19">
        <v>6</v>
      </c>
      <c r="B19" s="22"/>
      <c r="C19" s="19"/>
      <c r="F19" s="66"/>
      <c r="G19" s="66"/>
      <c r="H19" s="66"/>
    </row>
    <row r="20" spans="1:8" ht="11.25">
      <c r="A20">
        <v>7</v>
      </c>
      <c r="B20" s="22"/>
      <c r="C20" s="19"/>
      <c r="F20" s="66"/>
      <c r="G20" s="66"/>
      <c r="H20" s="66"/>
    </row>
    <row r="21" spans="1:8" ht="11.25">
      <c r="A21">
        <v>8</v>
      </c>
      <c r="B21" s="22"/>
      <c r="C21" s="19"/>
      <c r="F21" s="66"/>
      <c r="G21" s="66"/>
      <c r="H21" s="66"/>
    </row>
    <row r="22" spans="1:8" ht="11.25">
      <c r="A22">
        <v>9</v>
      </c>
      <c r="B22" s="22"/>
      <c r="C22" s="19"/>
      <c r="F22" s="66"/>
      <c r="G22" s="66"/>
      <c r="H22" s="66"/>
    </row>
    <row r="23" spans="1:11" ht="11.25">
      <c r="A23">
        <v>10</v>
      </c>
      <c r="B23" s="23"/>
      <c r="C23" s="20" t="str">
        <f>HLOOKUP('Date Drivers'!$B$1,'Date Drivers'!$D$2:$H$106,9)</f>
        <v> </v>
      </c>
      <c r="E23" s="61"/>
      <c r="F23" s="66"/>
      <c r="G23" s="66"/>
      <c r="H23" s="66"/>
      <c r="I23" s="47"/>
      <c r="J23" s="5"/>
      <c r="K23" s="5"/>
    </row>
    <row r="24" spans="4:8" ht="11.25">
      <c r="D24" s="5"/>
      <c r="F24" s="66"/>
      <c r="G24" s="66"/>
      <c r="H24" s="66"/>
    </row>
    <row r="25" spans="2:8" ht="11.25">
      <c r="B25" s="48">
        <v>1</v>
      </c>
      <c r="C25" s="70" t="str">
        <f>CONCATENATE($C$6)</f>
        <v>0</v>
      </c>
      <c r="D25" s="5"/>
      <c r="F25" s="110" t="s">
        <v>89</v>
      </c>
      <c r="G25" s="66"/>
      <c r="H25" s="110" t="s">
        <v>89</v>
      </c>
    </row>
    <row r="26" spans="1:8" ht="11.25">
      <c r="A26" s="46">
        <v>1</v>
      </c>
      <c r="B26" s="21" t="str">
        <f>F26</f>
        <v>Not Applicable</v>
      </c>
      <c r="C26" s="22" t="str">
        <f>H26</f>
        <v>0</v>
      </c>
      <c r="D26" s="5"/>
      <c r="F26" s="68" t="str">
        <f>HLOOKUP('Date Drivers'!$B$1,'Date Drivers'!$D$2:$D$72,57,FALSE)</f>
        <v>Not Applicable</v>
      </c>
      <c r="G26" s="66"/>
      <c r="H26" s="68" t="str">
        <f>HLOOKUP('Date Drivers'!$B$1,'Date Drivers'!$D$2:$D$72,64,FALSE)</f>
        <v>0</v>
      </c>
    </row>
    <row r="27" spans="1:8" ht="11.25">
      <c r="A27" s="47">
        <v>2</v>
      </c>
      <c r="B27" s="22"/>
      <c r="C27" s="22"/>
      <c r="D27" s="5"/>
      <c r="F27" s="68">
        <f>IF($B$61&gt;=3,"SEF CT not available with KCEG Retrofit Option",HLOOKUP('Date Drivers'!$B$1,'Date Drivers'!$D$2:$D$72,58,FALSE))</f>
      </c>
      <c r="G27" s="66"/>
      <c r="H27" s="68">
        <f>IF($B$61=3,"*",HLOOKUP('Date Drivers'!$B$1,'Date Drivers'!$D$2:$D$72,65,FALSE))</f>
      </c>
    </row>
    <row r="28" spans="1:8" ht="11.25">
      <c r="A28" s="47">
        <v>3</v>
      </c>
      <c r="B28" s="49"/>
      <c r="C28" s="19"/>
      <c r="D28" s="5"/>
      <c r="F28" s="66"/>
      <c r="G28" s="66"/>
      <c r="H28" s="66"/>
    </row>
    <row r="29" spans="1:8" ht="11.25">
      <c r="A29" s="17">
        <v>4</v>
      </c>
      <c r="B29" s="23"/>
      <c r="C29" s="20"/>
      <c r="D29" s="5"/>
      <c r="F29" s="66"/>
      <c r="G29" s="66"/>
      <c r="H29" s="66"/>
    </row>
    <row r="30" spans="1:8" ht="11.25">
      <c r="A30" s="47"/>
      <c r="B30" s="59"/>
      <c r="C30" s="60"/>
      <c r="D30" s="5"/>
      <c r="F30" s="66"/>
      <c r="G30" s="66"/>
      <c r="H30" s="66"/>
    </row>
    <row r="31" spans="1:8" ht="11.25">
      <c r="A31" s="47"/>
      <c r="B31" s="59"/>
      <c r="C31" s="53" t="e">
        <f>Configurator!#REF!</f>
        <v>#REF!</v>
      </c>
      <c r="D31" s="5"/>
      <c r="F31" s="66"/>
      <c r="G31" s="66"/>
      <c r="H31" s="66"/>
    </row>
    <row r="32" spans="2:8" ht="11.25">
      <c r="B32" s="37">
        <v>1</v>
      </c>
      <c r="C32" s="68" t="e">
        <f>Configurator!#REF!</f>
        <v>#REF!</v>
      </c>
      <c r="D32" s="85"/>
      <c r="F32" s="66" t="s">
        <v>1</v>
      </c>
      <c r="G32" s="66"/>
      <c r="H32" s="66" t="s">
        <v>1</v>
      </c>
    </row>
    <row r="33" spans="1:8" ht="11.25">
      <c r="A33" s="15">
        <v>1</v>
      </c>
      <c r="B33" s="21" t="str">
        <f>F33</f>
        <v>Not Applicable</v>
      </c>
      <c r="C33" s="22" t="str">
        <f>H33</f>
        <v>0</v>
      </c>
      <c r="F33" s="68" t="str">
        <f>HLOOKUP('Date Drivers'!$B$1,'Date Drivers'!$D$2:$D$145,72,FALSE)</f>
        <v>Not Applicable</v>
      </c>
      <c r="G33" s="66"/>
      <c r="H33" s="68" t="str">
        <f>HLOOKUP('Date Drivers'!$B$1,'Date Drivers'!$D$2:$D$301,79,FALSE)</f>
        <v>0</v>
      </c>
    </row>
    <row r="34" spans="1:8" ht="11.25">
      <c r="A34" s="16">
        <v>2</v>
      </c>
      <c r="B34" s="22"/>
      <c r="C34" s="22"/>
      <c r="F34" s="69" t="s">
        <v>8</v>
      </c>
      <c r="G34" s="66"/>
      <c r="H34" s="68"/>
    </row>
    <row r="35" spans="1:8" ht="11.25">
      <c r="A35" s="16">
        <v>3</v>
      </c>
      <c r="B35" s="22"/>
      <c r="C35" s="22"/>
      <c r="F35" s="69" t="s">
        <v>8</v>
      </c>
      <c r="G35" s="66"/>
      <c r="H35" s="68"/>
    </row>
    <row r="36" spans="1:8" ht="11.25">
      <c r="A36" s="16">
        <v>4</v>
      </c>
      <c r="B36" s="76" t="s">
        <v>8</v>
      </c>
      <c r="C36" s="76" t="s">
        <v>8</v>
      </c>
      <c r="F36" s="68" t="str">
        <f>HLOOKUP('Date Drivers'!$B$1,'Date Drivers'!$D$2:$D$145,90,FALSE)</f>
        <v> </v>
      </c>
      <c r="G36" s="66"/>
      <c r="H36" s="68"/>
    </row>
    <row r="37" spans="1:8" ht="11.25">
      <c r="A37" s="16">
        <v>5</v>
      </c>
      <c r="B37" s="62"/>
      <c r="C37" s="61"/>
      <c r="F37" s="66"/>
      <c r="G37" s="66"/>
      <c r="H37" s="66"/>
    </row>
    <row r="38" spans="1:8" ht="11.25">
      <c r="A38" s="16">
        <v>6</v>
      </c>
      <c r="B38" s="62"/>
      <c r="C38" s="61"/>
      <c r="F38" s="66"/>
      <c r="G38" s="66"/>
      <c r="H38" s="66"/>
    </row>
    <row r="39" spans="1:8" ht="11.25">
      <c r="A39" s="16">
        <v>7</v>
      </c>
      <c r="B39" s="62"/>
      <c r="C39" s="61"/>
      <c r="F39" s="66"/>
      <c r="G39" s="66"/>
      <c r="H39" s="66"/>
    </row>
    <row r="40" spans="1:8" ht="11.25">
      <c r="A40" s="16">
        <v>8</v>
      </c>
      <c r="B40" s="63"/>
      <c r="C40" s="42"/>
      <c r="F40" s="66"/>
      <c r="G40" s="66"/>
      <c r="H40" s="66"/>
    </row>
    <row r="41" spans="6:8" ht="11.25">
      <c r="F41" s="66"/>
      <c r="G41" s="66"/>
      <c r="H41" s="66"/>
    </row>
    <row r="42" spans="6:8" ht="11.25">
      <c r="F42" s="66"/>
      <c r="G42" s="66"/>
      <c r="H42" s="66"/>
    </row>
    <row r="43" spans="2:8" ht="11.25">
      <c r="B43" s="48">
        <v>1</v>
      </c>
      <c r="C43" s="68" t="e">
        <f>Configurator!#REF!</f>
        <v>#REF!</v>
      </c>
      <c r="F43" s="45"/>
      <c r="H43" s="45"/>
    </row>
    <row r="44" spans="1:8" ht="11.25">
      <c r="A44" s="46">
        <v>1</v>
      </c>
      <c r="B44" s="21" t="str">
        <f>F44</f>
        <v>Not Applicable</v>
      </c>
      <c r="C44" s="22" t="str">
        <f>H44</f>
        <v>A</v>
      </c>
      <c r="F44" s="68" t="str">
        <f>HLOOKUP('Date Drivers'!$B$1,'Date Drivers'!$D$2:$D$145,87,FALSE)</f>
        <v>Not Applicable</v>
      </c>
      <c r="G44" s="68">
        <f>HLOOKUP('Date Drivers'!$B$1,'Date Drivers'!$D$2:$D$145,137,FALSE)</f>
      </c>
      <c r="H44" s="68" t="str">
        <f>HLOOKUP('Date Drivers'!$B$1,'Date Drivers'!$D$2:$D$145,103,FALSE)</f>
        <v>A</v>
      </c>
    </row>
    <row r="45" spans="1:8" ht="11.25">
      <c r="A45" s="47">
        <v>2</v>
      </c>
      <c r="B45" s="22" t="str">
        <f>F45</f>
        <v> </v>
      </c>
      <c r="C45" s="22">
        <f>G45</f>
      </c>
      <c r="F45" s="68" t="str">
        <f>HLOOKUP('Date Drivers'!$B$1,'Date Drivers'!$D$2:$D$145,125,FALSE)</f>
        <v> </v>
      </c>
      <c r="G45" s="68">
        <f>HLOOKUP('Date Drivers'!$B$1,'Date Drivers'!$D$2:$D$145,137,FALSE)</f>
      </c>
      <c r="H45" s="68" t="str">
        <f>HLOOKUP('Date Drivers'!$B$1,'Date Drivers'!$D$2:$D$145,139,FALSE)</f>
        <v> </v>
      </c>
    </row>
    <row r="46" spans="1:8" ht="11.25">
      <c r="A46" s="47">
        <v>3</v>
      </c>
      <c r="B46" s="76" t="s">
        <v>8</v>
      </c>
      <c r="C46" s="22"/>
      <c r="F46" s="68" t="str">
        <f>HLOOKUP('Date Drivers'!$B$1,'Date Drivers'!$D$2:$D$145,127,FALSE)</f>
        <v> </v>
      </c>
      <c r="G46" s="68">
        <f>HLOOKUP('Date Drivers'!$B$1,'Date Drivers'!$D$2:$D$145,137,FALSE)</f>
      </c>
      <c r="H46" s="68" t="str">
        <f>HLOOKUP('Date Drivers'!$B$1,'Date Drivers'!$D$2:$D$145,140,FALSE)</f>
        <v> </v>
      </c>
    </row>
    <row r="47" spans="1:8" ht="11.25">
      <c r="A47" s="47">
        <v>4</v>
      </c>
      <c r="B47" s="22"/>
      <c r="C47" s="22"/>
      <c r="F47" s="83" t="s">
        <v>8</v>
      </c>
      <c r="G47" s="66"/>
      <c r="H47" s="83" t="s">
        <v>8</v>
      </c>
    </row>
    <row r="48" spans="1:8" ht="11.25">
      <c r="A48" s="47">
        <v>5</v>
      </c>
      <c r="B48" s="72" t="s">
        <v>8</v>
      </c>
      <c r="C48" s="65" t="s">
        <v>8</v>
      </c>
      <c r="F48" s="66"/>
      <c r="G48" s="66"/>
      <c r="H48" s="66"/>
    </row>
    <row r="49" spans="1:8" ht="11.25">
      <c r="A49" s="47">
        <v>6</v>
      </c>
      <c r="B49" s="72" t="s">
        <v>8</v>
      </c>
      <c r="C49" s="65" t="s">
        <v>8</v>
      </c>
      <c r="F49" s="66"/>
      <c r="G49" s="66"/>
      <c r="H49" s="66"/>
    </row>
    <row r="50" spans="1:8" ht="11.25">
      <c r="A50" s="43">
        <v>7</v>
      </c>
      <c r="B50" s="73" t="s">
        <v>8</v>
      </c>
      <c r="C50" s="74" t="s">
        <v>8</v>
      </c>
      <c r="F50" s="66"/>
      <c r="G50" s="66"/>
      <c r="H50" s="66"/>
    </row>
    <row r="51" spans="6:8" ht="11.25">
      <c r="F51" s="66"/>
      <c r="G51" s="66"/>
      <c r="H51" s="66"/>
    </row>
    <row r="52" spans="2:8" ht="11.25">
      <c r="B52" s="37">
        <v>1</v>
      </c>
      <c r="F52" s="66"/>
      <c r="G52" s="66"/>
      <c r="H52" s="66"/>
    </row>
    <row r="53" spans="1:8" ht="11.25">
      <c r="A53" s="15">
        <v>1</v>
      </c>
      <c r="B53" s="21" t="str">
        <f>HLOOKUP($C$1,$F$2:$F$139,52,FALSE)</f>
        <v>Not Applicable</v>
      </c>
      <c r="C53" s="21" t="str">
        <f>HLOOKUP($C$1,$H$2:$H$139,52,FALSE)</f>
        <v>0</v>
      </c>
      <c r="F53" s="68" t="str">
        <f>HLOOKUP('Date Drivers'!$B$1,'Date Drivers'!$D$2:$D$145,123,FALSE)</f>
        <v>Not Applicable</v>
      </c>
      <c r="G53" s="68"/>
      <c r="H53" s="68" t="str">
        <f>HLOOKUP('Date Drivers'!$B$1,'Date Drivers'!$D$2:$D$145,136,FALSE)</f>
        <v>0</v>
      </c>
    </row>
    <row r="54" spans="1:8" ht="11.25">
      <c r="A54" s="16">
        <v>2</v>
      </c>
      <c r="B54" s="22">
        <f>HLOOKUP($C$1,$F$2:$F$139,53,FALSE)</f>
      </c>
      <c r="C54" s="22">
        <f>HLOOKUP($C$1,$H$2:$H$139,53,FALSE)</f>
      </c>
      <c r="F54" s="89" t="s">
        <v>23</v>
      </c>
      <c r="G54" s="68"/>
      <c r="H54" s="89" t="s">
        <v>23</v>
      </c>
    </row>
    <row r="55" spans="1:8" ht="11.25">
      <c r="A55" s="16">
        <v>3</v>
      </c>
      <c r="B55" s="22">
        <f>HLOOKUP($C$1,$F$2:$F$139,54,FALSE)</f>
      </c>
      <c r="C55" s="22">
        <f>HLOOKUP($C$1,$H$2:$H$139,54,FALSE)</f>
      </c>
      <c r="F55" s="89" t="s">
        <v>23</v>
      </c>
      <c r="G55" s="68"/>
      <c r="H55" s="89" t="s">
        <v>23</v>
      </c>
    </row>
    <row r="56" spans="1:8" ht="11.25">
      <c r="A56" s="16">
        <v>4</v>
      </c>
      <c r="B56" s="22">
        <f>HLOOKUP($C$1,$F$2:$F$139,55,FALSE)</f>
      </c>
      <c r="C56" s="22">
        <f>HLOOKUP($C$1,$H$2:$H$139,55,FALSE)</f>
      </c>
      <c r="F56" s="89" t="s">
        <v>23</v>
      </c>
      <c r="G56" s="68"/>
      <c r="H56" s="89" t="s">
        <v>23</v>
      </c>
    </row>
    <row r="57" spans="1:8" ht="11.25">
      <c r="A57" s="16">
        <v>5</v>
      </c>
      <c r="B57" s="49"/>
      <c r="C57" s="19"/>
      <c r="F57" s="89" t="s">
        <v>23</v>
      </c>
      <c r="G57" s="68"/>
      <c r="H57" s="89" t="s">
        <v>23</v>
      </c>
    </row>
    <row r="58" spans="1:8" ht="11.25">
      <c r="A58" s="16">
        <v>6</v>
      </c>
      <c r="B58" s="49"/>
      <c r="C58" s="19"/>
      <c r="F58" s="66"/>
      <c r="G58" s="66"/>
      <c r="H58" s="66"/>
    </row>
    <row r="59" spans="1:8" ht="11.25">
      <c r="A59" s="16">
        <v>7</v>
      </c>
      <c r="B59" s="50"/>
      <c r="C59" s="20"/>
      <c r="F59" s="66"/>
      <c r="G59" s="66"/>
      <c r="H59" s="66"/>
    </row>
    <row r="60" spans="6:8" ht="11.25">
      <c r="F60" s="66"/>
      <c r="G60" s="66"/>
      <c r="H60" s="66"/>
    </row>
    <row r="61" spans="2:8" ht="11.25">
      <c r="B61" s="37">
        <v>1</v>
      </c>
      <c r="C61" s="84">
        <f>B32+B43</f>
        <v>2</v>
      </c>
      <c r="F61" s="66" t="s">
        <v>1</v>
      </c>
      <c r="G61" s="66"/>
      <c r="H61" s="66" t="s">
        <v>1</v>
      </c>
    </row>
    <row r="62" spans="1:8" ht="11.25">
      <c r="A62" s="15">
        <v>1</v>
      </c>
      <c r="B62" s="21" t="str">
        <f>F62</f>
        <v>Not Applicable</v>
      </c>
      <c r="C62" s="21" t="str">
        <f>H62</f>
        <v>M</v>
      </c>
      <c r="F62" s="68" t="str">
        <f>HLOOKUP('Date Drivers'!$B$1,'Date Drivers'!$D$2:$D$160,149,FALSE)</f>
        <v>Not Applicable</v>
      </c>
      <c r="G62" s="66"/>
      <c r="H62" s="68" t="str">
        <f>HLOOKUP('Date Drivers'!$B$1,'Date Drivers'!$D$2:$D$170,163,FALSE)</f>
        <v>M</v>
      </c>
    </row>
    <row r="63" spans="1:8" ht="11.25">
      <c r="A63" s="16">
        <v>2</v>
      </c>
      <c r="B63" s="22"/>
      <c r="C63" s="22"/>
      <c r="F63" s="69" t="s">
        <v>8</v>
      </c>
      <c r="G63" s="45" t="s">
        <v>8</v>
      </c>
      <c r="H63" s="89" t="s">
        <v>23</v>
      </c>
    </row>
    <row r="64" spans="1:8" ht="11.25">
      <c r="A64" s="16">
        <v>3</v>
      </c>
      <c r="B64" s="22"/>
      <c r="C64" s="22"/>
      <c r="F64" s="69" t="s">
        <v>8</v>
      </c>
      <c r="G64" s="66"/>
      <c r="H64" s="89" t="s">
        <v>23</v>
      </c>
    </row>
    <row r="65" spans="1:8" ht="11.25">
      <c r="A65" s="16">
        <v>4</v>
      </c>
      <c r="B65" s="22"/>
      <c r="C65" s="22"/>
      <c r="F65" s="69" t="s">
        <v>8</v>
      </c>
      <c r="G65" s="66"/>
      <c r="H65" s="89" t="s">
        <v>23</v>
      </c>
    </row>
    <row r="66" spans="1:8" ht="11.25">
      <c r="A66" s="16">
        <v>5</v>
      </c>
      <c r="B66" s="22"/>
      <c r="C66" s="22"/>
      <c r="F66" s="69" t="s">
        <v>8</v>
      </c>
      <c r="G66" s="69" t="s">
        <v>8</v>
      </c>
      <c r="H66" s="69" t="s">
        <v>8</v>
      </c>
    </row>
    <row r="67" spans="1:8" ht="11.25">
      <c r="A67" s="16">
        <v>6</v>
      </c>
      <c r="B67" s="49"/>
      <c r="C67" s="22"/>
      <c r="F67" s="66"/>
      <c r="G67" s="66"/>
      <c r="H67" s="66"/>
    </row>
    <row r="68" spans="1:8" ht="11.25">
      <c r="A68" s="16">
        <v>7</v>
      </c>
      <c r="B68" s="50"/>
      <c r="C68" s="20"/>
      <c r="F68" s="66"/>
      <c r="G68" s="66"/>
      <c r="H68" s="66"/>
    </row>
    <row r="69" spans="6:8" ht="11.25">
      <c r="F69" s="66"/>
      <c r="G69" s="66"/>
      <c r="H69" s="66"/>
    </row>
    <row r="70" spans="2:8" ht="11.25">
      <c r="B70" s="37">
        <v>1</v>
      </c>
      <c r="F70" s="66"/>
      <c r="G70" s="66"/>
      <c r="H70" s="66"/>
    </row>
    <row r="71" spans="1:8" ht="11.25">
      <c r="A71" s="15">
        <v>1</v>
      </c>
      <c r="B71" s="21" t="str">
        <f>F71</f>
        <v>Not Applicable</v>
      </c>
      <c r="C71" s="18" t="str">
        <f>H71</f>
        <v>0</v>
      </c>
      <c r="F71" s="68" t="str">
        <f>HLOOKUP('Date Drivers'!$B$1,'Date Drivers'!$D$2:$D$180,177,FALSE)</f>
        <v>Not Applicable</v>
      </c>
      <c r="G71" s="66"/>
      <c r="H71" s="68" t="str">
        <f>HLOOKUP('Date Drivers'!$B$1,'Date Drivers'!$D$2:$D$190,186,FALSE)</f>
        <v>0</v>
      </c>
    </row>
    <row r="72" spans="1:8" ht="11.25">
      <c r="A72" s="16">
        <v>2</v>
      </c>
      <c r="B72" s="76" t="s">
        <v>23</v>
      </c>
      <c r="C72" s="65" t="s">
        <v>23</v>
      </c>
      <c r="F72" s="68"/>
      <c r="G72" s="66"/>
      <c r="H72" s="68"/>
    </row>
    <row r="73" spans="1:8" ht="11.25">
      <c r="A73" s="51">
        <v>3</v>
      </c>
      <c r="B73" s="76" t="s">
        <v>23</v>
      </c>
      <c r="C73" s="74" t="s">
        <v>23</v>
      </c>
      <c r="F73" s="68"/>
      <c r="G73" s="66"/>
      <c r="H73" s="68"/>
    </row>
    <row r="74" spans="1:8" ht="11.25">
      <c r="A74" s="80"/>
      <c r="B74" s="78"/>
      <c r="C74" s="77"/>
      <c r="F74" s="66"/>
      <c r="G74" s="66"/>
      <c r="H74" s="66"/>
    </row>
    <row r="75" spans="1:8" ht="11.25">
      <c r="A75" s="7"/>
      <c r="B75" s="79"/>
      <c r="C75" s="77"/>
      <c r="F75" s="66"/>
      <c r="G75" s="66"/>
      <c r="H75" s="66"/>
    </row>
    <row r="76" spans="2:8" ht="11.25">
      <c r="B76" s="87">
        <f ca="1">TODAY()</f>
        <v>43572</v>
      </c>
      <c r="F76" s="66"/>
      <c r="G76" s="66"/>
      <c r="H76" s="66"/>
    </row>
    <row r="77" spans="2:12" ht="11.25">
      <c r="B77" s="37">
        <v>1</v>
      </c>
      <c r="C77" s="88" t="str">
        <f>VLOOKUP($B$77,$A$78:$C$80,3)</f>
        <v>00</v>
      </c>
      <c r="D77" s="44"/>
      <c r="E77" s="5"/>
      <c r="F77" s="44"/>
      <c r="G77" s="44"/>
      <c r="H77" s="44"/>
      <c r="I77" s="5"/>
      <c r="K77" s="77"/>
      <c r="L77" s="77"/>
    </row>
    <row r="78" spans="1:12" ht="11.25">
      <c r="A78" s="15">
        <v>1</v>
      </c>
      <c r="B78" s="21" t="str">
        <f>HLOOKUP($B$76,'Date Drivers'!$D$2:$D$213,195)</f>
        <v>Not Applicable</v>
      </c>
      <c r="C78" s="22" t="str">
        <f>HLOOKUP($B$76,'Date Drivers'!$D$2:$D$213,204)</f>
        <v>00</v>
      </c>
      <c r="D78" s="19" t="str">
        <f>VLOOKUP(C78,$A$101:$C$102,3,FALSE)</f>
        <v>A</v>
      </c>
      <c r="E78" s="19"/>
      <c r="F78" s="44"/>
      <c r="G78" s="44"/>
      <c r="H78" s="44"/>
      <c r="I78" s="5"/>
      <c r="K78" s="77"/>
      <c r="L78" s="77"/>
    </row>
    <row r="79" spans="1:12" ht="11.25">
      <c r="A79" s="16">
        <v>2</v>
      </c>
      <c r="B79" s="76" t="s">
        <v>23</v>
      </c>
      <c r="C79" s="76" t="s">
        <v>23</v>
      </c>
      <c r="D79" s="19"/>
      <c r="E79" s="19"/>
      <c r="F79" s="44"/>
      <c r="G79" s="44"/>
      <c r="H79" s="44"/>
      <c r="I79" s="5"/>
      <c r="K79" s="77"/>
      <c r="L79" s="77"/>
    </row>
    <row r="80" spans="1:12" ht="11.25">
      <c r="A80" s="16">
        <v>3</v>
      </c>
      <c r="B80" s="76" t="s">
        <v>23</v>
      </c>
      <c r="C80" s="76" t="s">
        <v>23</v>
      </c>
      <c r="D80" s="19"/>
      <c r="E80" s="19"/>
      <c r="F80" s="44"/>
      <c r="G80" s="44"/>
      <c r="H80" s="44"/>
      <c r="I80" s="5"/>
      <c r="K80" s="77"/>
      <c r="L80" s="77"/>
    </row>
    <row r="81" spans="1:12" ht="11.25">
      <c r="A81" s="5"/>
      <c r="B81" s="19"/>
      <c r="C81" s="19"/>
      <c r="D81" s="19"/>
      <c r="E81" s="19"/>
      <c r="F81" s="44"/>
      <c r="G81" s="44"/>
      <c r="H81" s="44"/>
      <c r="I81" s="5"/>
      <c r="K81" s="77"/>
      <c r="L81" s="77"/>
    </row>
    <row r="82" spans="1:12" ht="11.25">
      <c r="A82" s="5"/>
      <c r="B82" s="19"/>
      <c r="C82" s="19"/>
      <c r="D82" s="19"/>
      <c r="E82" s="19"/>
      <c r="F82" s="44"/>
      <c r="G82" s="44"/>
      <c r="H82" s="44"/>
      <c r="I82" s="5"/>
      <c r="K82" s="77"/>
      <c r="L82" s="77"/>
    </row>
    <row r="83" spans="1:12" ht="11.25">
      <c r="A83" s="5"/>
      <c r="B83" s="19"/>
      <c r="C83" s="19"/>
      <c r="D83" s="19"/>
      <c r="E83" s="19"/>
      <c r="F83" s="44"/>
      <c r="G83" s="44"/>
      <c r="H83" s="44"/>
      <c r="I83" s="5"/>
      <c r="K83" s="77"/>
      <c r="L83" s="77"/>
    </row>
    <row r="84" spans="1:12" ht="11.25">
      <c r="A84" s="44"/>
      <c r="B84" s="20"/>
      <c r="C84" s="20"/>
      <c r="D84" s="20"/>
      <c r="E84" s="19"/>
      <c r="F84" s="44"/>
      <c r="G84" s="44"/>
      <c r="H84" s="44"/>
      <c r="I84" s="5"/>
      <c r="K84" s="77"/>
      <c r="L84" s="77"/>
    </row>
    <row r="85" spans="1:12" ht="11.25">
      <c r="A85" s="5"/>
      <c r="B85" s="60"/>
      <c r="C85" s="60"/>
      <c r="D85" s="60"/>
      <c r="E85" s="60"/>
      <c r="F85" s="44"/>
      <c r="G85" s="44"/>
      <c r="H85" s="44"/>
      <c r="I85" s="5"/>
      <c r="K85" s="77"/>
      <c r="L85" s="77"/>
    </row>
    <row r="86" spans="1:12" ht="11.25">
      <c r="A86" s="5"/>
      <c r="B86" s="60"/>
      <c r="C86" s="60"/>
      <c r="D86" s="60"/>
      <c r="E86" s="60"/>
      <c r="F86" s="44"/>
      <c r="G86" s="44"/>
      <c r="H86" s="44"/>
      <c r="I86" s="5"/>
      <c r="K86" s="77"/>
      <c r="L86" s="77"/>
    </row>
    <row r="87" spans="2:12" ht="11.25">
      <c r="B87" s="37">
        <v>1</v>
      </c>
      <c r="C87" s="43" t="s">
        <v>34</v>
      </c>
      <c r="D87" s="44"/>
      <c r="E87" s="5"/>
      <c r="F87" s="44"/>
      <c r="G87" s="44"/>
      <c r="H87" s="44"/>
      <c r="I87" s="5"/>
      <c r="J87" s="5"/>
      <c r="K87" s="5"/>
      <c r="L87" s="5"/>
    </row>
    <row r="88" spans="1:12" ht="11.25">
      <c r="A88" s="15">
        <v>1</v>
      </c>
      <c r="B88" s="21" t="str">
        <f>HLOOKUP($C$1,$F$2:$F$139,87,FALSE)</f>
        <v>Not Applicable</v>
      </c>
      <c r="C88" s="22" t="str">
        <f>HLOOKUP($C$1,$H$2:$H$139,87,FALSE)</f>
        <v>0</v>
      </c>
      <c r="D88" s="19"/>
      <c r="E88" s="19"/>
      <c r="F88" s="68" t="str">
        <f>HLOOKUP('Date Drivers'!$B$1,'Date Drivers'!$D$2:$D$231,213,FALSE)</f>
        <v>Not Applicable</v>
      </c>
      <c r="G88" s="53"/>
      <c r="H88" s="68" t="str">
        <f>HLOOKUP('Date Drivers'!$B$1,'Date Drivers'!$D$2:$D$231,222,FALSE)</f>
        <v>0</v>
      </c>
      <c r="I88" s="75"/>
      <c r="J88" s="77"/>
      <c r="K88" s="77"/>
      <c r="L88" s="77"/>
    </row>
    <row r="89" spans="1:12" ht="11.25">
      <c r="A89" s="5">
        <v>2</v>
      </c>
      <c r="B89" s="22" t="str">
        <f>HLOOKUP($C$1,$F$2:$F$139,88,FALSE)</f>
        <v>Customer specific</v>
      </c>
      <c r="C89" s="22" t="str">
        <f>HLOOKUP($C$1,$H$2:$H$139,88,FALSE)</f>
        <v>A</v>
      </c>
      <c r="D89" s="19"/>
      <c r="E89" s="19"/>
      <c r="F89" s="68" t="str">
        <f>HLOOKUP('Date Drivers'!$B$1,'Date Drivers'!$D$2:$D$231,214,FALSE)</f>
        <v>Customer specific</v>
      </c>
      <c r="G89" s="53"/>
      <c r="H89" s="68" t="str">
        <f>HLOOKUP('Date Drivers'!$B$1,'Date Drivers'!$D$2:$D$231,223,FALSE)</f>
        <v>A</v>
      </c>
      <c r="I89" s="75"/>
      <c r="J89" s="77"/>
      <c r="K89" s="77"/>
      <c r="L89" s="77"/>
    </row>
    <row r="90" spans="1:12" ht="11.25">
      <c r="A90" s="44"/>
      <c r="B90" s="20"/>
      <c r="C90" s="20"/>
      <c r="D90" s="20"/>
      <c r="E90" s="19"/>
      <c r="F90" s="53"/>
      <c r="G90" s="53"/>
      <c r="H90" s="53"/>
      <c r="I90" s="75"/>
      <c r="J90" s="77"/>
      <c r="K90" s="77"/>
      <c r="L90" s="77"/>
    </row>
    <row r="91" spans="1:12" ht="11.25">
      <c r="A91" s="5"/>
      <c r="B91" s="60"/>
      <c r="C91" s="60"/>
      <c r="D91" s="60"/>
      <c r="E91" s="60"/>
      <c r="F91" s="60"/>
      <c r="G91" s="60"/>
      <c r="H91" s="60"/>
      <c r="I91" s="81"/>
      <c r="J91" s="77"/>
      <c r="K91" s="81"/>
      <c r="L91" s="77"/>
    </row>
    <row r="92" spans="1:12" ht="11.25">
      <c r="A92" s="5"/>
      <c r="B92" s="60"/>
      <c r="C92" s="60"/>
      <c r="D92" s="60"/>
      <c r="E92" s="60"/>
      <c r="F92" s="60"/>
      <c r="G92" s="60"/>
      <c r="H92" s="60"/>
      <c r="I92" s="81"/>
      <c r="J92" s="77"/>
      <c r="K92" s="81"/>
      <c r="L92" s="77"/>
    </row>
    <row r="93" spans="1:12" ht="11.25">
      <c r="A93" s="5"/>
      <c r="B93" s="60"/>
      <c r="C93" s="60"/>
      <c r="D93" s="60"/>
      <c r="E93" s="60"/>
      <c r="F93" s="60"/>
      <c r="G93" s="60"/>
      <c r="H93" s="60"/>
      <c r="I93" s="81"/>
      <c r="J93" s="77"/>
      <c r="K93" s="81"/>
      <c r="L93" s="77"/>
    </row>
    <row r="94" spans="2:12" ht="11.25">
      <c r="B94" s="37">
        <v>1</v>
      </c>
      <c r="C94" s="43" t="s">
        <v>34</v>
      </c>
      <c r="D94" s="44"/>
      <c r="E94" s="5"/>
      <c r="F94" s="44"/>
      <c r="G94" s="44"/>
      <c r="H94" s="44"/>
      <c r="I94" s="5"/>
      <c r="J94" s="5"/>
      <c r="K94" s="5"/>
      <c r="L94" s="5"/>
    </row>
    <row r="95" spans="1:12" ht="11.25">
      <c r="A95" s="15">
        <v>1</v>
      </c>
      <c r="B95" s="19" t="s">
        <v>27</v>
      </c>
      <c r="C95" s="19" t="str">
        <f>D78</f>
        <v>A</v>
      </c>
      <c r="D95" s="19"/>
      <c r="E95" s="19"/>
      <c r="F95" s="19"/>
      <c r="G95" s="19"/>
      <c r="H95" s="19"/>
      <c r="I95" s="75"/>
      <c r="J95" s="77"/>
      <c r="K95" s="77"/>
      <c r="L95" s="77"/>
    </row>
    <row r="96" spans="1:12" ht="11.25">
      <c r="A96" s="5"/>
      <c r="B96" s="19"/>
      <c r="C96" s="19"/>
      <c r="D96" s="19"/>
      <c r="E96" s="19"/>
      <c r="F96" s="19"/>
      <c r="G96" s="19"/>
      <c r="H96" s="19"/>
      <c r="I96" s="75"/>
      <c r="J96" s="77"/>
      <c r="K96" s="77"/>
      <c r="L96" s="77"/>
    </row>
    <row r="97" spans="1:12" ht="11.25">
      <c r="A97" s="44"/>
      <c r="B97" s="20"/>
      <c r="C97" s="20"/>
      <c r="D97" s="20"/>
      <c r="E97" s="19"/>
      <c r="F97" s="20"/>
      <c r="G97" s="20"/>
      <c r="H97" s="20"/>
      <c r="I97" s="75"/>
      <c r="J97" s="77"/>
      <c r="K97" s="77"/>
      <c r="L97" s="77"/>
    </row>
    <row r="98" spans="1:12" ht="11.25">
      <c r="A98" s="5"/>
      <c r="B98" s="60"/>
      <c r="C98" s="60"/>
      <c r="D98" s="60"/>
      <c r="E98" s="60"/>
      <c r="F98" s="60"/>
      <c r="G98" s="60"/>
      <c r="H98" s="60"/>
      <c r="I98" s="81"/>
      <c r="J98" s="77"/>
      <c r="K98" s="81"/>
      <c r="L98" s="77"/>
    </row>
    <row r="101" spans="1:3" ht="11.25">
      <c r="A101" s="45" t="s">
        <v>19</v>
      </c>
      <c r="B101" s="14">
        <f ca="1">TODAY()</f>
        <v>43572</v>
      </c>
      <c r="C101" t="s">
        <v>1</v>
      </c>
    </row>
    <row r="102" spans="1:3" ht="11.25">
      <c r="A102" s="109" t="s">
        <v>92</v>
      </c>
      <c r="B102" s="54">
        <f ca="1">TODAY()</f>
        <v>43572</v>
      </c>
      <c r="C102" t="s">
        <v>1</v>
      </c>
    </row>
    <row r="104" ht="11.25">
      <c r="B104" s="52" t="s">
        <v>21</v>
      </c>
    </row>
    <row r="105" ht="11.25">
      <c r="B105" s="64">
        <f>VLOOKUP(C77,$A$102:$B$102,2,FALSE)</f>
        <v>43572</v>
      </c>
    </row>
    <row r="106" spans="2:5" ht="11.25">
      <c r="B106" s="86"/>
      <c r="D106" s="66" t="s">
        <v>65</v>
      </c>
      <c r="E106" s="70">
        <f>Database!B6</f>
        <v>1</v>
      </c>
    </row>
    <row r="107" spans="2:5" ht="11.25">
      <c r="B107" s="86"/>
      <c r="D107" s="66" t="s">
        <v>66</v>
      </c>
      <c r="E107" s="70" t="e">
        <f>Configurator!#REF!</f>
        <v>#REF!</v>
      </c>
    </row>
    <row r="108" spans="2:5" ht="11.25">
      <c r="B108" s="86"/>
      <c r="D108" s="66" t="s">
        <v>67</v>
      </c>
      <c r="E108" s="70" t="e">
        <f>Configurator!#REF!</f>
        <v>#REF!</v>
      </c>
    </row>
    <row r="109" spans="2:5" ht="11.25">
      <c r="B109" s="86"/>
      <c r="D109" s="66" t="s">
        <v>69</v>
      </c>
      <c r="E109" s="70" t="e">
        <f>Configurator!#REF!</f>
        <v>#REF!</v>
      </c>
    </row>
    <row r="110" spans="2:5" ht="11.25">
      <c r="B110" s="86"/>
      <c r="D110" s="66" t="s">
        <v>68</v>
      </c>
      <c r="E110" s="70" t="e">
        <f>Configurator!#REF!</f>
        <v>#REF!</v>
      </c>
    </row>
    <row r="112" spans="3:7" ht="11.25">
      <c r="C112" s="85" t="e">
        <f>CONCATENATE(Configurator!#REF!,Configurator!#REF!,Configurator!#REF!,Configurator!#REF!,B6)</f>
        <v>#REF!</v>
      </c>
      <c r="G112" t="e">
        <f>CONCATENATE(E107,E108,E110,E109,E106)</f>
        <v>#REF!</v>
      </c>
    </row>
    <row r="113" spans="3:7" ht="11.25">
      <c r="C113" t="s">
        <v>59</v>
      </c>
      <c r="D113" s="83" t="s">
        <v>8</v>
      </c>
      <c r="G113" t="s">
        <v>77</v>
      </c>
    </row>
    <row r="114" spans="3:7" ht="11.25">
      <c r="C114" t="s">
        <v>38</v>
      </c>
      <c r="E114" t="s">
        <v>55</v>
      </c>
      <c r="G114" t="s">
        <v>63</v>
      </c>
    </row>
    <row r="115" spans="3:7" ht="11.25">
      <c r="C115" t="s">
        <v>78</v>
      </c>
      <c r="G115" t="s">
        <v>64</v>
      </c>
    </row>
    <row r="116" spans="3:7" ht="11.25">
      <c r="C116" t="s">
        <v>63</v>
      </c>
      <c r="E116" t="s">
        <v>39</v>
      </c>
      <c r="G116" t="s">
        <v>57</v>
      </c>
    </row>
    <row r="117" spans="3:7" ht="11.25">
      <c r="C117" t="s">
        <v>64</v>
      </c>
      <c r="G117" t="s">
        <v>73</v>
      </c>
    </row>
    <row r="118" spans="3:5" ht="11.25">
      <c r="C118" t="s">
        <v>57</v>
      </c>
      <c r="E118" t="s">
        <v>41</v>
      </c>
    </row>
    <row r="119" spans="3:7" ht="11.25">
      <c r="C119" t="s">
        <v>60</v>
      </c>
      <c r="D119" s="83"/>
      <c r="G119" t="s">
        <v>71</v>
      </c>
    </row>
    <row r="120" spans="3:7" ht="11.25">
      <c r="C120" t="s">
        <v>43</v>
      </c>
      <c r="E120" t="s">
        <v>44</v>
      </c>
      <c r="G120" t="s">
        <v>75</v>
      </c>
    </row>
    <row r="121" spans="3:7" ht="11.25">
      <c r="C121" t="s">
        <v>61</v>
      </c>
      <c r="D121" s="83"/>
      <c r="G121" t="s">
        <v>70</v>
      </c>
    </row>
    <row r="122" spans="3:7" ht="11.25">
      <c r="C122" t="s">
        <v>47</v>
      </c>
      <c r="E122" t="s">
        <v>48</v>
      </c>
      <c r="G122" t="s">
        <v>58</v>
      </c>
    </row>
    <row r="123" spans="3:7" ht="11.25">
      <c r="C123" t="s">
        <v>62</v>
      </c>
      <c r="D123" s="83"/>
      <c r="G123" t="s">
        <v>74</v>
      </c>
    </row>
    <row r="124" spans="3:7" ht="11.25">
      <c r="C124" t="s">
        <v>51</v>
      </c>
      <c r="E124" t="s">
        <v>52</v>
      </c>
      <c r="G124" t="s">
        <v>72</v>
      </c>
    </row>
    <row r="125" spans="3:7" ht="11.25">
      <c r="C125" t="s">
        <v>56</v>
      </c>
      <c r="E125" t="s">
        <v>40</v>
      </c>
      <c r="G125" t="s">
        <v>76</v>
      </c>
    </row>
    <row r="126" spans="3:5" ht="11.25">
      <c r="C126" t="s">
        <v>58</v>
      </c>
      <c r="E126" t="s">
        <v>42</v>
      </c>
    </row>
    <row r="127" spans="3:5" ht="11.25">
      <c r="C127" t="s">
        <v>45</v>
      </c>
      <c r="E127" t="s">
        <v>46</v>
      </c>
    </row>
    <row r="128" spans="3:5" ht="11.25">
      <c r="C128" t="s">
        <v>49</v>
      </c>
      <c r="E128" t="s">
        <v>50</v>
      </c>
    </row>
    <row r="129" spans="3:5" ht="11.25">
      <c r="C129" t="s">
        <v>53</v>
      </c>
      <c r="E129" t="s">
        <v>54</v>
      </c>
    </row>
  </sheetData>
  <sheetProtection password="C927" sheet="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dimension ref="A1:D259"/>
  <sheetViews>
    <sheetView zoomScale="85" zoomScaleNormal="85" zoomScalePageLayoutView="0" workbookViewId="0" topLeftCell="A1">
      <pane xSplit="1" ySplit="2" topLeftCell="B135" activePane="bottomRight" state="frozen"/>
      <selection pane="topLeft" activeCell="A1" sqref="A1"/>
      <selection pane="topRight" activeCell="B1" sqref="B1"/>
      <selection pane="bottomLeft" activeCell="A3" sqref="A3"/>
      <selection pane="bottomRight" activeCell="D168" sqref="D168"/>
    </sheetView>
  </sheetViews>
  <sheetFormatPr defaultColWidth="9.140625" defaultRowHeight="12"/>
  <cols>
    <col min="1" max="1" width="16.00390625" style="9" bestFit="1" customWidth="1"/>
    <col min="2" max="2" width="16.00390625" style="9" customWidth="1"/>
    <col min="3" max="4" width="68.140625" style="9" customWidth="1"/>
    <col min="5" max="16384" width="9.28125" style="9" customWidth="1"/>
  </cols>
  <sheetData>
    <row r="1" spans="1:4" ht="11.25">
      <c r="A1" s="10" t="s">
        <v>7</v>
      </c>
      <c r="B1" s="64">
        <f ca="1">TODAY()</f>
        <v>43572</v>
      </c>
      <c r="C1" s="39"/>
      <c r="D1" s="39"/>
    </row>
    <row r="2" spans="3:4" ht="11.25">
      <c r="C2" s="14">
        <v>43101</v>
      </c>
      <c r="D2" s="64">
        <f ca="1">TODAY()</f>
        <v>43572</v>
      </c>
    </row>
    <row r="3" spans="1:4" ht="11.25">
      <c r="A3" s="9" t="s">
        <v>24</v>
      </c>
      <c r="C3" s="38" t="s">
        <v>23</v>
      </c>
      <c r="D3" s="38" t="s">
        <v>23</v>
      </c>
    </row>
    <row r="4" spans="3:4" ht="11.25">
      <c r="C4" s="12" t="s">
        <v>81</v>
      </c>
      <c r="D4" s="12" t="s">
        <v>81</v>
      </c>
    </row>
    <row r="5" spans="3:4" ht="11.25">
      <c r="C5" s="24" t="s">
        <v>23</v>
      </c>
      <c r="D5" s="24" t="s">
        <v>23</v>
      </c>
    </row>
    <row r="6" spans="3:4" ht="11.25">
      <c r="C6" s="57" t="s">
        <v>23</v>
      </c>
      <c r="D6" s="57" t="s">
        <v>23</v>
      </c>
    </row>
    <row r="7" spans="3:4" ht="11.25">
      <c r="C7" s="57" t="s">
        <v>23</v>
      </c>
      <c r="D7" s="57" t="s">
        <v>23</v>
      </c>
    </row>
    <row r="8" spans="3:4" ht="11.25">
      <c r="C8" s="57" t="s">
        <v>8</v>
      </c>
      <c r="D8" s="57" t="s">
        <v>8</v>
      </c>
    </row>
    <row r="9" spans="3:4" ht="11.25">
      <c r="C9" s="57" t="s">
        <v>8</v>
      </c>
      <c r="D9" s="57" t="s">
        <v>8</v>
      </c>
    </row>
    <row r="10" spans="3:4" ht="11.25">
      <c r="C10" s="57" t="s">
        <v>8</v>
      </c>
      <c r="D10" s="57" t="s">
        <v>8</v>
      </c>
    </row>
    <row r="11" spans="3:4" ht="11.25">
      <c r="C11" s="24"/>
      <c r="D11" s="24"/>
    </row>
    <row r="12" spans="3:4" ht="11.25">
      <c r="C12" s="38" t="s">
        <v>23</v>
      </c>
      <c r="D12" s="38" t="s">
        <v>23</v>
      </c>
    </row>
    <row r="13" spans="3:4" ht="11.25">
      <c r="C13" s="24" t="s">
        <v>89</v>
      </c>
      <c r="D13" s="24" t="s">
        <v>89</v>
      </c>
    </row>
    <row r="14" spans="3:4" ht="11.25">
      <c r="C14" s="24" t="s">
        <v>23</v>
      </c>
      <c r="D14" s="24" t="s">
        <v>23</v>
      </c>
    </row>
    <row r="15" spans="3:4" ht="11.25">
      <c r="C15" s="24" t="s">
        <v>23</v>
      </c>
      <c r="D15" s="24" t="s">
        <v>23</v>
      </c>
    </row>
    <row r="16" spans="3:4" ht="11.25">
      <c r="C16" s="24" t="s">
        <v>23</v>
      </c>
      <c r="D16" s="24" t="s">
        <v>23</v>
      </c>
    </row>
    <row r="17" spans="3:4" ht="11.25">
      <c r="C17" s="24" t="s">
        <v>23</v>
      </c>
      <c r="D17" s="24" t="s">
        <v>23</v>
      </c>
    </row>
    <row r="18" spans="3:4" ht="11.25">
      <c r="C18" s="24"/>
      <c r="D18" s="24"/>
    </row>
    <row r="19" spans="3:4" ht="11.25">
      <c r="C19" s="24"/>
      <c r="D19" s="24"/>
    </row>
    <row r="20" spans="3:4" ht="11.25">
      <c r="C20" s="24"/>
      <c r="D20" s="24"/>
    </row>
    <row r="21" spans="3:4" ht="11.25">
      <c r="C21" s="25"/>
      <c r="D21" s="25"/>
    </row>
    <row r="22" spans="1:4" ht="12.75">
      <c r="A22" s="9" t="s">
        <v>79</v>
      </c>
      <c r="C22" s="11" t="s">
        <v>88</v>
      </c>
      <c r="D22" s="106" t="s">
        <v>90</v>
      </c>
    </row>
    <row r="23" spans="3:4" ht="11.25">
      <c r="C23" s="24" t="s">
        <v>83</v>
      </c>
      <c r="D23" s="24" t="s">
        <v>83</v>
      </c>
    </row>
    <row r="24" spans="3:4" ht="11.25">
      <c r="C24" s="24" t="s">
        <v>8</v>
      </c>
      <c r="D24" s="24" t="s">
        <v>8</v>
      </c>
    </row>
    <row r="25" spans="3:4" ht="11.25">
      <c r="C25" s="24" t="s">
        <v>8</v>
      </c>
      <c r="D25" s="24" t="s">
        <v>8</v>
      </c>
    </row>
    <row r="26" spans="1:4" ht="11.25">
      <c r="A26" s="9" t="s">
        <v>85</v>
      </c>
      <c r="C26" s="12" t="s">
        <v>84</v>
      </c>
      <c r="D26" s="12" t="s">
        <v>84</v>
      </c>
    </row>
    <row r="27" spans="3:4" ht="11.25">
      <c r="C27" s="12" t="s">
        <v>82</v>
      </c>
      <c r="D27" s="12" t="s">
        <v>82</v>
      </c>
    </row>
    <row r="28" spans="3:4" ht="11.25">
      <c r="C28" s="24" t="s">
        <v>23</v>
      </c>
      <c r="D28" s="24" t="s">
        <v>23</v>
      </c>
    </row>
    <row r="29" spans="3:4" ht="11.25">
      <c r="C29" s="24" t="s">
        <v>23</v>
      </c>
      <c r="D29" s="24" t="s">
        <v>23</v>
      </c>
    </row>
    <row r="30" spans="3:4" ht="11.25">
      <c r="C30" s="24" t="s">
        <v>8</v>
      </c>
      <c r="D30" s="24" t="s">
        <v>8</v>
      </c>
    </row>
    <row r="31" spans="3:4" ht="11.25">
      <c r="C31" s="24" t="s">
        <v>8</v>
      </c>
      <c r="D31" s="24" t="s">
        <v>8</v>
      </c>
    </row>
    <row r="32" spans="3:4" ht="11.25">
      <c r="C32" s="24" t="s">
        <v>8</v>
      </c>
      <c r="D32" s="24" t="s">
        <v>8</v>
      </c>
    </row>
    <row r="33" spans="3:4" ht="11.25">
      <c r="C33" s="24" t="s">
        <v>8</v>
      </c>
      <c r="D33" s="24" t="s">
        <v>8</v>
      </c>
    </row>
    <row r="34" spans="3:4" ht="11.25">
      <c r="C34" s="24" t="s">
        <v>8</v>
      </c>
      <c r="D34" s="24" t="s">
        <v>8</v>
      </c>
    </row>
    <row r="35" spans="3:4" ht="11.25">
      <c r="C35" s="24" t="s">
        <v>8</v>
      </c>
      <c r="D35" s="24" t="s">
        <v>8</v>
      </c>
    </row>
    <row r="36" spans="3:4" ht="11.25">
      <c r="C36" s="24" t="s">
        <v>8</v>
      </c>
      <c r="D36" s="24" t="s">
        <v>8</v>
      </c>
    </row>
    <row r="37" spans="3:4" ht="11.25">
      <c r="C37" s="24" t="s">
        <v>8</v>
      </c>
      <c r="D37" s="24" t="s">
        <v>8</v>
      </c>
    </row>
    <row r="38" spans="3:4" ht="11.25">
      <c r="C38" s="24" t="s">
        <v>8</v>
      </c>
      <c r="D38" s="24" t="s">
        <v>8</v>
      </c>
    </row>
    <row r="39" spans="3:4" ht="11.25">
      <c r="C39" s="25" t="s">
        <v>8</v>
      </c>
      <c r="D39" s="25" t="s">
        <v>8</v>
      </c>
    </row>
    <row r="40" spans="3:4" ht="11.25">
      <c r="C40" s="38" t="s">
        <v>32</v>
      </c>
      <c r="D40" s="38" t="s">
        <v>32</v>
      </c>
    </row>
    <row r="41" spans="3:4" ht="11.25">
      <c r="C41" s="24" t="s">
        <v>80</v>
      </c>
      <c r="D41" s="24" t="s">
        <v>80</v>
      </c>
    </row>
    <row r="42" spans="3:4" ht="11.25">
      <c r="C42" s="24" t="s">
        <v>23</v>
      </c>
      <c r="D42" s="24" t="s">
        <v>23</v>
      </c>
    </row>
    <row r="43" spans="3:4" ht="11.25">
      <c r="C43" s="24" t="s">
        <v>23</v>
      </c>
      <c r="D43" s="24" t="s">
        <v>23</v>
      </c>
    </row>
    <row r="44" spans="3:4" ht="11.25">
      <c r="C44" s="24" t="s">
        <v>23</v>
      </c>
      <c r="D44" s="24" t="s">
        <v>23</v>
      </c>
    </row>
    <row r="45" spans="3:4" ht="11.25">
      <c r="C45" s="24" t="s">
        <v>23</v>
      </c>
      <c r="D45" s="24" t="s">
        <v>23</v>
      </c>
    </row>
    <row r="46" spans="3:4" ht="11.25">
      <c r="C46" s="24"/>
      <c r="D46" s="24"/>
    </row>
    <row r="47" spans="3:4" ht="11.25">
      <c r="C47" s="24"/>
      <c r="D47" s="24"/>
    </row>
    <row r="48" spans="3:4" ht="11.25">
      <c r="C48" s="24"/>
      <c r="D48" s="24"/>
    </row>
    <row r="49" spans="3:4" ht="11.25">
      <c r="C49" s="24"/>
      <c r="D49" s="24"/>
    </row>
    <row r="50" spans="3:4" ht="11.25">
      <c r="C50" s="24"/>
      <c r="D50" s="24"/>
    </row>
    <row r="51" spans="3:4" ht="11.25">
      <c r="C51" s="24"/>
      <c r="D51" s="24"/>
    </row>
    <row r="52" spans="3:4" ht="11.25">
      <c r="C52" s="24"/>
      <c r="D52" s="24"/>
    </row>
    <row r="53" spans="3:4" ht="11.25">
      <c r="C53" s="24"/>
      <c r="D53" s="24"/>
    </row>
    <row r="54" spans="3:4" ht="11.25">
      <c r="C54" s="24"/>
      <c r="D54" s="24"/>
    </row>
    <row r="55" spans="3:4" ht="11.25">
      <c r="C55" s="24"/>
      <c r="D55" s="24"/>
    </row>
    <row r="56" spans="3:4" ht="11.25">
      <c r="C56" s="24"/>
      <c r="D56" s="24"/>
    </row>
    <row r="57" spans="3:4" ht="11.25">
      <c r="C57" s="25"/>
      <c r="D57" s="25"/>
    </row>
    <row r="58" spans="1:4" ht="12.75">
      <c r="A58" s="9" t="s">
        <v>25</v>
      </c>
      <c r="C58" s="106" t="s">
        <v>90</v>
      </c>
      <c r="D58" s="106" t="s">
        <v>90</v>
      </c>
    </row>
    <row r="59" spans="3:4" ht="11.25">
      <c r="C59" s="24" t="s">
        <v>23</v>
      </c>
      <c r="D59" s="24" t="s">
        <v>23</v>
      </c>
    </row>
    <row r="60" spans="3:4" ht="11.25">
      <c r="C60" s="24"/>
      <c r="D60" s="24"/>
    </row>
    <row r="61" spans="3:4" ht="11.25">
      <c r="C61" s="24"/>
      <c r="D61" s="24"/>
    </row>
    <row r="62" spans="3:4" ht="11.25">
      <c r="C62" s="24"/>
      <c r="D62" s="24"/>
    </row>
    <row r="63" spans="3:4" ht="11.25">
      <c r="C63" s="24"/>
      <c r="D63" s="24"/>
    </row>
    <row r="64" spans="3:4" ht="11.25">
      <c r="C64" s="24"/>
      <c r="D64" s="24"/>
    </row>
    <row r="65" spans="3:4" ht="11.25">
      <c r="C65" s="38" t="s">
        <v>32</v>
      </c>
      <c r="D65" s="38" t="s">
        <v>32</v>
      </c>
    </row>
    <row r="66" spans="3:4" ht="11.25">
      <c r="C66" s="24" t="s">
        <v>23</v>
      </c>
      <c r="D66" s="24" t="s">
        <v>23</v>
      </c>
    </row>
    <row r="67" spans="3:4" ht="11.25">
      <c r="C67" s="12"/>
      <c r="D67" s="12"/>
    </row>
    <row r="68" spans="3:4" ht="11.25">
      <c r="C68" s="71"/>
      <c r="D68" s="71"/>
    </row>
    <row r="69" spans="3:4" ht="11.25">
      <c r="C69" s="12"/>
      <c r="D69" s="12"/>
    </row>
    <row r="70" spans="3:4" ht="11.25">
      <c r="C70" s="12"/>
      <c r="D70" s="12"/>
    </row>
    <row r="71" spans="3:4" ht="11.25">
      <c r="C71" s="12"/>
      <c r="D71" s="12"/>
    </row>
    <row r="72" spans="3:4" ht="11.25">
      <c r="C72" s="13"/>
      <c r="D72" s="13"/>
    </row>
    <row r="73" spans="1:4" ht="12.75">
      <c r="A73" s="9" t="s">
        <v>2</v>
      </c>
      <c r="C73" s="106" t="s">
        <v>90</v>
      </c>
      <c r="D73" s="106" t="s">
        <v>90</v>
      </c>
    </row>
    <row r="74" spans="3:4" ht="11.25">
      <c r="C74" s="24" t="s">
        <v>23</v>
      </c>
      <c r="D74" s="24" t="s">
        <v>23</v>
      </c>
    </row>
    <row r="75" spans="3:4" ht="11.25">
      <c r="C75" s="24"/>
      <c r="D75" s="24"/>
    </row>
    <row r="76" spans="3:4" ht="11.25">
      <c r="C76" s="24"/>
      <c r="D76" s="24"/>
    </row>
    <row r="77" spans="3:4" ht="11.25">
      <c r="C77" s="24"/>
      <c r="D77" s="24"/>
    </row>
    <row r="78" spans="3:4" ht="11.25">
      <c r="C78" s="24"/>
      <c r="D78" s="24"/>
    </row>
    <row r="79" spans="3:4" ht="11.25">
      <c r="C79" s="24"/>
      <c r="D79" s="24"/>
    </row>
    <row r="80" spans="3:4" ht="11.25">
      <c r="C80" s="38" t="s">
        <v>32</v>
      </c>
      <c r="D80" s="38" t="s">
        <v>32</v>
      </c>
    </row>
    <row r="81" spans="3:4" ht="11.25">
      <c r="C81" s="24" t="s">
        <v>23</v>
      </c>
      <c r="D81" s="24" t="s">
        <v>23</v>
      </c>
    </row>
    <row r="82" spans="3:4" ht="11.25">
      <c r="C82" s="12"/>
      <c r="D82" s="12"/>
    </row>
    <row r="83" spans="3:4" ht="11.25">
      <c r="C83" s="71"/>
      <c r="D83" s="71"/>
    </row>
    <row r="84" spans="3:4" ht="11.25">
      <c r="C84" s="12"/>
      <c r="D84" s="12"/>
    </row>
    <row r="85" spans="3:4" ht="11.25">
      <c r="C85" s="12"/>
      <c r="D85" s="12"/>
    </row>
    <row r="86" spans="3:4" ht="11.25">
      <c r="C86" s="12"/>
      <c r="D86" s="12"/>
    </row>
    <row r="87" spans="3:4" ht="11.25">
      <c r="C87" s="12"/>
      <c r="D87" s="12"/>
    </row>
    <row r="88" spans="1:4" ht="12.75">
      <c r="A88" s="9" t="s">
        <v>86</v>
      </c>
      <c r="C88" s="106" t="s">
        <v>90</v>
      </c>
      <c r="D88" s="106" t="s">
        <v>90</v>
      </c>
    </row>
    <row r="89" spans="3:4" ht="11.25">
      <c r="C89" s="57" t="s">
        <v>8</v>
      </c>
      <c r="D89" s="57" t="s">
        <v>8</v>
      </c>
    </row>
    <row r="90" spans="3:4" ht="11.25">
      <c r="C90" s="57" t="s">
        <v>8</v>
      </c>
      <c r="D90" s="57" t="s">
        <v>8</v>
      </c>
    </row>
    <row r="91" spans="3:4" ht="11.25">
      <c r="C91" s="57" t="s">
        <v>8</v>
      </c>
      <c r="D91" s="57" t="s">
        <v>8</v>
      </c>
    </row>
    <row r="92" spans="3:4" ht="11.25">
      <c r="C92" s="67"/>
      <c r="D92" s="67"/>
    </row>
    <row r="93" spans="3:4" ht="11.25">
      <c r="C93" s="67"/>
      <c r="D93" s="67"/>
    </row>
    <row r="94" spans="3:4" ht="11.25">
      <c r="C94" s="67"/>
      <c r="D94" s="67"/>
    </row>
    <row r="95" spans="3:4" ht="11.25">
      <c r="C95" s="67"/>
      <c r="D95" s="67"/>
    </row>
    <row r="96" spans="3:4" ht="11.25">
      <c r="C96" s="57"/>
      <c r="D96" s="57"/>
    </row>
    <row r="97" spans="3:4" ht="11.25">
      <c r="C97" s="67"/>
      <c r="D97" s="67"/>
    </row>
    <row r="98" spans="3:4" ht="11.25">
      <c r="C98" s="57"/>
      <c r="D98" s="57"/>
    </row>
    <row r="99" spans="3:4" ht="11.25">
      <c r="C99" s="57"/>
      <c r="D99" s="57"/>
    </row>
    <row r="100" spans="3:4" ht="11.25">
      <c r="C100" s="67"/>
      <c r="D100" s="67"/>
    </row>
    <row r="101" spans="3:4" ht="11.25">
      <c r="C101" s="67"/>
      <c r="D101" s="67"/>
    </row>
    <row r="102" spans="3:4" ht="11.25">
      <c r="C102" s="67"/>
      <c r="D102" s="67"/>
    </row>
    <row r="103" spans="3:4" ht="11.25">
      <c r="C103" s="67"/>
      <c r="D103" s="67"/>
    </row>
    <row r="104" spans="3:4" ht="11.25">
      <c r="C104" s="38" t="s">
        <v>1</v>
      </c>
      <c r="D104" s="38" t="s">
        <v>1</v>
      </c>
    </row>
    <row r="105" spans="1:4" ht="11.25">
      <c r="A105" s="40"/>
      <c r="B105" s="40"/>
      <c r="C105" s="24" t="s">
        <v>8</v>
      </c>
      <c r="D105" s="24" t="s">
        <v>8</v>
      </c>
    </row>
    <row r="106" spans="3:4" ht="11.25">
      <c r="C106" s="24" t="s">
        <v>8</v>
      </c>
      <c r="D106" s="24" t="s">
        <v>8</v>
      </c>
    </row>
    <row r="107" spans="3:4" ht="11.25">
      <c r="C107" s="24" t="s">
        <v>8</v>
      </c>
      <c r="D107" s="24" t="s">
        <v>8</v>
      </c>
    </row>
    <row r="108" spans="1:4" ht="11.25">
      <c r="A108" s="40"/>
      <c r="B108" s="40"/>
      <c r="C108" s="12"/>
      <c r="D108" s="12"/>
    </row>
    <row r="109" spans="3:4" ht="11.25">
      <c r="C109" s="12"/>
      <c r="D109" s="12"/>
    </row>
    <row r="110" spans="3:4" ht="11.25">
      <c r="C110" s="12"/>
      <c r="D110" s="12"/>
    </row>
    <row r="111" spans="3:4" ht="11.25">
      <c r="C111" s="12"/>
      <c r="D111" s="12"/>
    </row>
    <row r="112" spans="3:4" ht="11.25">
      <c r="C112" s="24"/>
      <c r="D112" s="24"/>
    </row>
    <row r="113" spans="3:4" ht="11.25">
      <c r="C113" s="24"/>
      <c r="D113" s="24"/>
    </row>
    <row r="114" spans="3:4" ht="11.25">
      <c r="C114" s="24"/>
      <c r="D114" s="24"/>
    </row>
    <row r="115" spans="3:4" ht="11.25">
      <c r="C115" s="24"/>
      <c r="D115" s="24"/>
    </row>
    <row r="116" spans="3:4" ht="11.25">
      <c r="C116" s="12"/>
      <c r="D116" s="12"/>
    </row>
    <row r="117" spans="3:4" ht="11.25">
      <c r="C117" s="12"/>
      <c r="D117" s="12"/>
    </row>
    <row r="118" spans="3:4" ht="11.25">
      <c r="C118" s="24"/>
      <c r="D118" s="24"/>
    </row>
    <row r="119" spans="3:4" ht="11.25">
      <c r="C119" s="13"/>
      <c r="D119" s="13"/>
    </row>
    <row r="120" spans="1:4" ht="11.25">
      <c r="A120" s="40"/>
      <c r="B120" s="40"/>
      <c r="C120" s="55" t="s">
        <v>8</v>
      </c>
      <c r="D120" s="55" t="s">
        <v>8</v>
      </c>
    </row>
    <row r="121" spans="3:4" ht="11.25">
      <c r="C121" s="55" t="s">
        <v>8</v>
      </c>
      <c r="D121" s="55" t="s">
        <v>8</v>
      </c>
    </row>
    <row r="122" spans="3:4" ht="11.25">
      <c r="C122" s="55" t="s">
        <v>8</v>
      </c>
      <c r="D122" s="55" t="s">
        <v>8</v>
      </c>
    </row>
    <row r="123" spans="3:4" ht="11.25">
      <c r="C123" s="56"/>
      <c r="D123" s="56"/>
    </row>
    <row r="124" spans="1:4" ht="12.75">
      <c r="A124" s="9" t="s">
        <v>30</v>
      </c>
      <c r="C124" s="106" t="s">
        <v>90</v>
      </c>
      <c r="D124" s="106" t="s">
        <v>90</v>
      </c>
    </row>
    <row r="125" spans="3:4" ht="11.25">
      <c r="C125" s="57" t="s">
        <v>23</v>
      </c>
      <c r="D125" s="57" t="s">
        <v>23</v>
      </c>
    </row>
    <row r="126" spans="3:4" ht="11.25">
      <c r="C126" s="57" t="s">
        <v>8</v>
      </c>
      <c r="D126" s="57" t="s">
        <v>8</v>
      </c>
    </row>
    <row r="127" spans="3:4" ht="11.25">
      <c r="C127" s="57" t="s">
        <v>8</v>
      </c>
      <c r="D127" s="57" t="s">
        <v>8</v>
      </c>
    </row>
    <row r="128" spans="3:4" ht="11.25">
      <c r="C128" s="57" t="s">
        <v>8</v>
      </c>
      <c r="D128" s="57" t="s">
        <v>8</v>
      </c>
    </row>
    <row r="129" spans="3:4" ht="11.25">
      <c r="C129" s="57" t="s">
        <v>8</v>
      </c>
      <c r="D129" s="57" t="s">
        <v>8</v>
      </c>
    </row>
    <row r="130" spans="3:4" ht="11.25">
      <c r="C130" s="57" t="s">
        <v>8</v>
      </c>
      <c r="D130" s="57" t="s">
        <v>8</v>
      </c>
    </row>
    <row r="131" spans="3:4" ht="11.25">
      <c r="C131" s="55" t="s">
        <v>8</v>
      </c>
      <c r="D131" s="55" t="s">
        <v>8</v>
      </c>
    </row>
    <row r="132" spans="3:4" ht="11.25">
      <c r="C132" s="55" t="s">
        <v>8</v>
      </c>
      <c r="D132" s="55" t="s">
        <v>8</v>
      </c>
    </row>
    <row r="133" spans="3:4" ht="11.25">
      <c r="C133" s="55" t="s">
        <v>8</v>
      </c>
      <c r="D133" s="55" t="s">
        <v>8</v>
      </c>
    </row>
    <row r="134" spans="3:4" ht="11.25">
      <c r="C134" s="55" t="s">
        <v>8</v>
      </c>
      <c r="D134" s="55" t="s">
        <v>8</v>
      </c>
    </row>
    <row r="135" spans="3:4" ht="11.25">
      <c r="C135" s="55" t="s">
        <v>8</v>
      </c>
      <c r="D135" s="55" t="s">
        <v>8</v>
      </c>
    </row>
    <row r="136" spans="3:4" ht="11.25">
      <c r="C136" s="58"/>
      <c r="D136" s="58"/>
    </row>
    <row r="137" spans="3:4" ht="11.25">
      <c r="C137" s="38" t="s">
        <v>32</v>
      </c>
      <c r="D137" s="57" t="s">
        <v>32</v>
      </c>
    </row>
    <row r="138" spans="3:4" ht="11.25">
      <c r="C138" s="57" t="s">
        <v>23</v>
      </c>
      <c r="D138" s="57" t="s">
        <v>23</v>
      </c>
    </row>
    <row r="139" spans="3:4" ht="11.25">
      <c r="C139" s="57" t="s">
        <v>8</v>
      </c>
      <c r="D139" s="57" t="s">
        <v>8</v>
      </c>
    </row>
    <row r="140" spans="3:4" ht="11.25">
      <c r="C140" s="57" t="s">
        <v>8</v>
      </c>
      <c r="D140" s="57" t="s">
        <v>8</v>
      </c>
    </row>
    <row r="141" spans="3:4" ht="11.25">
      <c r="C141" s="57" t="s">
        <v>8</v>
      </c>
      <c r="D141" s="57" t="s">
        <v>8</v>
      </c>
    </row>
    <row r="142" spans="3:4" ht="11.25">
      <c r="C142" s="57" t="s">
        <v>8</v>
      </c>
      <c r="D142" s="57" t="s">
        <v>8</v>
      </c>
    </row>
    <row r="143" spans="3:4" ht="11.25">
      <c r="C143" s="57" t="s">
        <v>8</v>
      </c>
      <c r="D143" s="57" t="s">
        <v>8</v>
      </c>
    </row>
    <row r="144" spans="3:4" ht="11.25">
      <c r="C144" s="55" t="s">
        <v>8</v>
      </c>
      <c r="D144" s="55" t="s">
        <v>8</v>
      </c>
    </row>
    <row r="145" spans="3:4" ht="11.25">
      <c r="C145" s="55" t="s">
        <v>8</v>
      </c>
      <c r="D145" s="55" t="s">
        <v>8</v>
      </c>
    </row>
    <row r="146" spans="3:4" ht="11.25">
      <c r="C146" s="55" t="s">
        <v>8</v>
      </c>
      <c r="D146" s="55" t="s">
        <v>8</v>
      </c>
    </row>
    <row r="147" spans="3:4" ht="11.25">
      <c r="C147" s="55" t="s">
        <v>8</v>
      </c>
      <c r="D147" s="55" t="s">
        <v>8</v>
      </c>
    </row>
    <row r="148" spans="3:4" ht="11.25">
      <c r="C148" s="55" t="s">
        <v>8</v>
      </c>
      <c r="D148" s="55" t="s">
        <v>8</v>
      </c>
    </row>
    <row r="149" spans="3:4" ht="11.25">
      <c r="C149" s="56"/>
      <c r="D149" s="56"/>
    </row>
    <row r="150" spans="1:4" ht="12.75">
      <c r="A150" s="9" t="s">
        <v>31</v>
      </c>
      <c r="C150" s="106" t="s">
        <v>90</v>
      </c>
      <c r="D150" s="106" t="s">
        <v>90</v>
      </c>
    </row>
    <row r="151" spans="3:4" ht="11.25">
      <c r="C151" s="24" t="s">
        <v>8</v>
      </c>
      <c r="D151" s="24" t="s">
        <v>8</v>
      </c>
    </row>
    <row r="152" spans="3:4" ht="11.25">
      <c r="C152" s="24" t="s">
        <v>8</v>
      </c>
      <c r="D152" s="24" t="s">
        <v>8</v>
      </c>
    </row>
    <row r="153" spans="3:4" ht="11.25">
      <c r="C153" s="24" t="s">
        <v>8</v>
      </c>
      <c r="D153" s="24" t="s">
        <v>8</v>
      </c>
    </row>
    <row r="154" spans="3:4" ht="11.25">
      <c r="C154" s="41"/>
      <c r="D154" s="41"/>
    </row>
    <row r="155" spans="3:4" ht="11.25">
      <c r="C155" s="41"/>
      <c r="D155" s="41"/>
    </row>
    <row r="156" spans="3:4" ht="11.25">
      <c r="C156" s="12"/>
      <c r="D156" s="12"/>
    </row>
    <row r="157" spans="3:4" ht="11.25">
      <c r="C157" s="12"/>
      <c r="D157" s="12"/>
    </row>
    <row r="158" spans="3:4" ht="11.25">
      <c r="C158" s="12"/>
      <c r="D158" s="12"/>
    </row>
    <row r="159" spans="3:4" ht="11.25">
      <c r="C159" s="12"/>
      <c r="D159" s="12"/>
    </row>
    <row r="160" spans="3:4" ht="11.25">
      <c r="C160" s="12"/>
      <c r="D160" s="12"/>
    </row>
    <row r="161" spans="3:4" ht="11.25">
      <c r="C161" s="12"/>
      <c r="D161" s="12"/>
    </row>
    <row r="162" spans="3:4" ht="11.25">
      <c r="C162" s="12"/>
      <c r="D162" s="12"/>
    </row>
    <row r="163" spans="3:4" ht="11.25">
      <c r="C163" s="13"/>
      <c r="D163" s="13"/>
    </row>
    <row r="164" spans="3:4" ht="11.25">
      <c r="C164" s="38" t="s">
        <v>93</v>
      </c>
      <c r="D164" s="38" t="s">
        <v>93</v>
      </c>
    </row>
    <row r="165" spans="3:4" ht="11.25">
      <c r="C165" s="24" t="s">
        <v>8</v>
      </c>
      <c r="D165" s="24" t="s">
        <v>8</v>
      </c>
    </row>
    <row r="166" spans="3:4" ht="11.25">
      <c r="C166" s="24" t="s">
        <v>8</v>
      </c>
      <c r="D166" s="24" t="s">
        <v>8</v>
      </c>
    </row>
    <row r="167" spans="3:4" ht="11.25">
      <c r="C167" s="24" t="s">
        <v>8</v>
      </c>
      <c r="D167" s="24" t="s">
        <v>8</v>
      </c>
    </row>
    <row r="168" spans="3:4" ht="11.25">
      <c r="C168" s="24" t="s">
        <v>8</v>
      </c>
      <c r="D168" s="24" t="s">
        <v>8</v>
      </c>
    </row>
    <row r="169" spans="3:4" ht="11.25">
      <c r="C169" s="24" t="s">
        <v>8</v>
      </c>
      <c r="D169" s="24" t="s">
        <v>8</v>
      </c>
    </row>
    <row r="170" spans="3:4" ht="11.25">
      <c r="C170" s="12"/>
      <c r="D170" s="12"/>
    </row>
    <row r="171" spans="3:4" ht="11.25">
      <c r="C171" s="12"/>
      <c r="D171" s="12"/>
    </row>
    <row r="172" spans="3:4" ht="11.25">
      <c r="C172" s="12"/>
      <c r="D172" s="12"/>
    </row>
    <row r="173" spans="3:4" ht="11.25">
      <c r="C173" s="12"/>
      <c r="D173" s="12"/>
    </row>
    <row r="174" spans="3:4" ht="11.25">
      <c r="C174" s="12"/>
      <c r="D174" s="12"/>
    </row>
    <row r="175" spans="3:4" ht="11.25">
      <c r="C175" s="12"/>
      <c r="D175" s="12"/>
    </row>
    <row r="176" spans="3:4" ht="11.25">
      <c r="C176" s="12"/>
      <c r="D176" s="12"/>
    </row>
    <row r="177" spans="3:4" ht="11.25">
      <c r="C177" s="13"/>
      <c r="D177" s="13"/>
    </row>
    <row r="178" spans="1:4" ht="12.75">
      <c r="A178" s="9" t="s">
        <v>3</v>
      </c>
      <c r="C178" s="106" t="s">
        <v>90</v>
      </c>
      <c r="D178" s="106" t="s">
        <v>90</v>
      </c>
    </row>
    <row r="179" spans="3:4" ht="11.25">
      <c r="C179" s="24" t="s">
        <v>8</v>
      </c>
      <c r="D179" s="24" t="s">
        <v>8</v>
      </c>
    </row>
    <row r="180" spans="3:4" ht="11.25">
      <c r="C180" s="24" t="s">
        <v>8</v>
      </c>
      <c r="D180" s="24" t="s">
        <v>8</v>
      </c>
    </row>
    <row r="181" spans="3:4" ht="11.25">
      <c r="C181" s="12"/>
      <c r="D181" s="12"/>
    </row>
    <row r="182" spans="3:4" ht="11.25">
      <c r="C182" s="12"/>
      <c r="D182" s="12"/>
    </row>
    <row r="183" spans="3:4" ht="11.25">
      <c r="C183" s="12"/>
      <c r="D183" s="12"/>
    </row>
    <row r="184" spans="3:4" ht="11.25">
      <c r="C184" s="12"/>
      <c r="D184" s="12"/>
    </row>
    <row r="185" spans="3:4" ht="11.25">
      <c r="C185" s="12"/>
      <c r="D185" s="12"/>
    </row>
    <row r="186" spans="3:4" ht="11.25">
      <c r="C186" s="13"/>
      <c r="D186" s="13"/>
    </row>
    <row r="187" spans="3:4" ht="11.25">
      <c r="C187" s="38" t="s">
        <v>32</v>
      </c>
      <c r="D187" s="38" t="s">
        <v>32</v>
      </c>
    </row>
    <row r="188" spans="3:4" ht="11.25">
      <c r="C188" s="24" t="s">
        <v>8</v>
      </c>
      <c r="D188" s="24" t="s">
        <v>8</v>
      </c>
    </row>
    <row r="189" spans="3:4" ht="11.25">
      <c r="C189" s="24" t="s">
        <v>8</v>
      </c>
      <c r="D189" s="24" t="s">
        <v>8</v>
      </c>
    </row>
    <row r="190" spans="3:4" ht="11.25">
      <c r="C190" s="12"/>
      <c r="D190" s="12"/>
    </row>
    <row r="191" spans="3:4" ht="11.25">
      <c r="C191" s="12"/>
      <c r="D191" s="12"/>
    </row>
    <row r="192" spans="3:4" ht="11.25">
      <c r="C192" s="12"/>
      <c r="D192" s="12"/>
    </row>
    <row r="193" spans="3:4" ht="11.25">
      <c r="C193" s="12"/>
      <c r="D193" s="12"/>
    </row>
    <row r="194" spans="3:4" ht="11.25">
      <c r="C194" s="12"/>
      <c r="D194" s="12"/>
    </row>
    <row r="195" spans="3:4" ht="11.25">
      <c r="C195" s="13"/>
      <c r="D195" s="13"/>
    </row>
    <row r="196" spans="1:4" ht="12.75">
      <c r="A196" s="9" t="s">
        <v>33</v>
      </c>
      <c r="C196" s="106" t="s">
        <v>90</v>
      </c>
      <c r="D196" s="106" t="s">
        <v>90</v>
      </c>
    </row>
    <row r="197" spans="3:4" ht="11.25">
      <c r="C197" s="24" t="s">
        <v>8</v>
      </c>
      <c r="D197" s="24" t="s">
        <v>8</v>
      </c>
    </row>
    <row r="198" spans="3:4" ht="11.25">
      <c r="C198" s="24" t="s">
        <v>8</v>
      </c>
      <c r="D198" s="24" t="s">
        <v>8</v>
      </c>
    </row>
    <row r="199" spans="3:4" ht="11.25">
      <c r="C199" s="12"/>
      <c r="D199" s="12"/>
    </row>
    <row r="200" spans="3:4" ht="11.25">
      <c r="C200" s="12"/>
      <c r="D200" s="12"/>
    </row>
    <row r="201" spans="3:4" ht="11.25">
      <c r="C201" s="12"/>
      <c r="D201" s="12"/>
    </row>
    <row r="202" spans="3:4" ht="11.25">
      <c r="C202" s="12"/>
      <c r="D202" s="12"/>
    </row>
    <row r="203" spans="3:4" ht="11.25">
      <c r="C203" s="12"/>
      <c r="D203" s="12"/>
    </row>
    <row r="204" spans="3:4" ht="11.25">
      <c r="C204" s="13"/>
      <c r="D204" s="13"/>
    </row>
    <row r="205" spans="3:4" ht="11.25">
      <c r="C205" s="38" t="s">
        <v>92</v>
      </c>
      <c r="D205" s="38" t="s">
        <v>92</v>
      </c>
    </row>
    <row r="206" spans="3:4" ht="11.25">
      <c r="C206" s="24" t="s">
        <v>8</v>
      </c>
      <c r="D206" s="24" t="s">
        <v>8</v>
      </c>
    </row>
    <row r="207" spans="3:4" ht="11.25">
      <c r="C207" s="24" t="s">
        <v>8</v>
      </c>
      <c r="D207" s="24" t="s">
        <v>8</v>
      </c>
    </row>
    <row r="208" spans="3:4" ht="11.25">
      <c r="C208" s="12"/>
      <c r="D208" s="12"/>
    </row>
    <row r="209" spans="3:4" ht="11.25">
      <c r="C209" s="12"/>
      <c r="D209" s="12"/>
    </row>
    <row r="210" spans="3:4" ht="11.25">
      <c r="C210" s="12"/>
      <c r="D210" s="12"/>
    </row>
    <row r="211" spans="3:4" ht="11.25">
      <c r="C211" s="12"/>
      <c r="D211" s="12"/>
    </row>
    <row r="212" spans="3:4" ht="11.25">
      <c r="C212" s="12"/>
      <c r="D212" s="12"/>
    </row>
    <row r="213" spans="3:4" ht="11.25">
      <c r="C213" s="13"/>
      <c r="D213" s="13"/>
    </row>
    <row r="214" spans="1:4" ht="12.75">
      <c r="A214" s="9" t="s">
        <v>35</v>
      </c>
      <c r="C214" s="106" t="s">
        <v>90</v>
      </c>
      <c r="D214" s="106" t="s">
        <v>90</v>
      </c>
    </row>
    <row r="215" spans="3:4" ht="11.25">
      <c r="C215" s="24" t="s">
        <v>20</v>
      </c>
      <c r="D215" s="24" t="s">
        <v>20</v>
      </c>
    </row>
    <row r="216" spans="3:4" ht="11.25">
      <c r="C216" s="24" t="s">
        <v>8</v>
      </c>
      <c r="D216" s="24" t="s">
        <v>8</v>
      </c>
    </row>
    <row r="217" spans="3:4" ht="11.25">
      <c r="C217" s="12"/>
      <c r="D217" s="12"/>
    </row>
    <row r="218" spans="3:4" ht="11.25">
      <c r="C218" s="12"/>
      <c r="D218" s="12"/>
    </row>
    <row r="219" spans="3:4" ht="11.25">
      <c r="C219" s="12"/>
      <c r="D219" s="12"/>
    </row>
    <row r="220" spans="3:4" ht="11.25">
      <c r="C220" s="12"/>
      <c r="D220" s="12"/>
    </row>
    <row r="221" spans="3:4" ht="11.25">
      <c r="C221" s="12"/>
      <c r="D221" s="12"/>
    </row>
    <row r="222" spans="3:4" ht="11.25">
      <c r="C222" s="13"/>
      <c r="D222" s="13"/>
    </row>
    <row r="223" spans="3:4" ht="11.25">
      <c r="C223" s="38" t="s">
        <v>32</v>
      </c>
      <c r="D223" s="38" t="s">
        <v>32</v>
      </c>
    </row>
    <row r="224" spans="3:4" ht="11.25">
      <c r="C224" s="12" t="s">
        <v>1</v>
      </c>
      <c r="D224" s="12" t="s">
        <v>1</v>
      </c>
    </row>
    <row r="225" spans="3:4" ht="11.25">
      <c r="C225" s="24" t="s">
        <v>8</v>
      </c>
      <c r="D225" s="24" t="s">
        <v>8</v>
      </c>
    </row>
    <row r="226" spans="3:4" ht="11.25">
      <c r="C226" s="12"/>
      <c r="D226" s="12"/>
    </row>
    <row r="227" spans="3:4" ht="11.25">
      <c r="C227" s="12"/>
      <c r="D227" s="12"/>
    </row>
    <row r="228" spans="3:4" ht="11.25">
      <c r="C228" s="12"/>
      <c r="D228" s="12"/>
    </row>
    <row r="229" spans="3:4" ht="11.25">
      <c r="C229" s="12"/>
      <c r="D229" s="12"/>
    </row>
    <row r="230" spans="3:4" ht="11.25">
      <c r="C230" s="12"/>
      <c r="D230" s="12"/>
    </row>
    <row r="231" spans="3:4" ht="11.25">
      <c r="C231" s="13"/>
      <c r="D231" s="13"/>
    </row>
    <row r="232" spans="1:4" ht="11.25">
      <c r="A232" s="9" t="s">
        <v>87</v>
      </c>
      <c r="C232" s="11" t="s">
        <v>27</v>
      </c>
      <c r="D232" s="11" t="s">
        <v>27</v>
      </c>
    </row>
    <row r="233" spans="3:4" ht="11.25">
      <c r="C233" s="24" t="s">
        <v>23</v>
      </c>
      <c r="D233" s="24" t="s">
        <v>23</v>
      </c>
    </row>
    <row r="234" spans="3:4" ht="11.25">
      <c r="C234" s="24" t="s">
        <v>8</v>
      </c>
      <c r="D234" s="24" t="s">
        <v>8</v>
      </c>
    </row>
    <row r="235" spans="3:4" ht="11.25">
      <c r="C235" s="24" t="s">
        <v>8</v>
      </c>
      <c r="D235" s="24" t="s">
        <v>8</v>
      </c>
    </row>
    <row r="236" spans="3:4" ht="11.25">
      <c r="C236" s="41"/>
      <c r="D236" s="41"/>
    </row>
    <row r="237" spans="3:4" ht="11.25">
      <c r="C237" s="41"/>
      <c r="D237" s="41"/>
    </row>
    <row r="238" spans="3:4" ht="11.25">
      <c r="C238" s="12"/>
      <c r="D238" s="12"/>
    </row>
    <row r="239" spans="3:4" ht="11.25">
      <c r="C239" s="12"/>
      <c r="D239" s="12"/>
    </row>
    <row r="240" spans="3:4" ht="11.25">
      <c r="C240" s="12"/>
      <c r="D240" s="12"/>
    </row>
    <row r="241" spans="3:4" ht="11.25">
      <c r="C241" s="12"/>
      <c r="D241" s="12"/>
    </row>
    <row r="242" spans="3:4" ht="11.25">
      <c r="C242" s="12"/>
      <c r="D242" s="12"/>
    </row>
    <row r="243" spans="3:4" ht="11.25">
      <c r="C243" s="12"/>
      <c r="D243" s="12"/>
    </row>
    <row r="244" spans="3:4" ht="11.25">
      <c r="C244" s="12"/>
      <c r="D244" s="12"/>
    </row>
    <row r="245" spans="3:4" ht="11.25">
      <c r="C245" s="13"/>
      <c r="D245" s="13"/>
    </row>
    <row r="246" spans="3:4" ht="11.25">
      <c r="C246" s="38" t="s">
        <v>1</v>
      </c>
      <c r="D246" s="38" t="s">
        <v>1</v>
      </c>
    </row>
    <row r="247" spans="3:4" ht="11.25">
      <c r="C247" s="24" t="s">
        <v>23</v>
      </c>
      <c r="D247" s="24" t="s">
        <v>23</v>
      </c>
    </row>
    <row r="248" spans="3:4" ht="11.25">
      <c r="C248" s="24" t="s">
        <v>23</v>
      </c>
      <c r="D248" s="24" t="s">
        <v>23</v>
      </c>
    </row>
    <row r="249" spans="3:4" ht="11.25">
      <c r="C249" s="24" t="s">
        <v>8</v>
      </c>
      <c r="D249" s="24" t="s">
        <v>8</v>
      </c>
    </row>
    <row r="250" spans="3:4" ht="11.25">
      <c r="C250" s="24" t="s">
        <v>8</v>
      </c>
      <c r="D250" s="24" t="s">
        <v>8</v>
      </c>
    </row>
    <row r="251" spans="3:4" ht="11.25">
      <c r="C251" s="24" t="s">
        <v>8</v>
      </c>
      <c r="D251" s="24" t="s">
        <v>8</v>
      </c>
    </row>
    <row r="252" spans="3:4" ht="11.25">
      <c r="C252" s="12"/>
      <c r="D252" s="12"/>
    </row>
    <row r="253" spans="3:4" ht="11.25">
      <c r="C253" s="12"/>
      <c r="D253" s="12"/>
    </row>
    <row r="254" spans="3:4" ht="11.25">
      <c r="C254" s="12"/>
      <c r="D254" s="12"/>
    </row>
    <row r="255" spans="3:4" ht="11.25">
      <c r="C255" s="12"/>
      <c r="D255" s="12"/>
    </row>
    <row r="256" spans="3:4" ht="11.25">
      <c r="C256" s="12"/>
      <c r="D256" s="12"/>
    </row>
    <row r="257" spans="3:4" ht="11.25">
      <c r="C257" s="12"/>
      <c r="D257" s="12"/>
    </row>
    <row r="258" spans="3:4" ht="11.25">
      <c r="C258" s="12"/>
      <c r="D258" s="12"/>
    </row>
    <row r="259" spans="3:4" ht="11.25">
      <c r="C259" s="13"/>
      <c r="D259" s="13"/>
    </row>
  </sheetData>
  <sheetProtection password="C927" sheet="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buntingc</dc:creator>
  <cp:keywords/>
  <dc:description/>
  <cp:lastModifiedBy>GE User</cp:lastModifiedBy>
  <cp:lastPrinted>2019-04-05T09:57:17Z</cp:lastPrinted>
  <dcterms:created xsi:type="dcterms:W3CDTF">2003-11-05T10:56:04Z</dcterms:created>
  <dcterms:modified xsi:type="dcterms:W3CDTF">2019-04-17T09:33:39Z</dcterms:modified>
  <cp:category/>
  <cp:version/>
  <cp:contentType/>
  <cp:contentStatus/>
</cp:coreProperties>
</file>